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/>
  </bookViews>
  <sheets>
    <sheet name="Carátula" sheetId="20" r:id="rId1"/>
    <sheet name="Índice" sheetId="21" r:id="rId2"/>
    <sheet name="Centro" sheetId="31" r:id="rId3"/>
    <sheet name="Áncash" sheetId="8" r:id="rId4"/>
    <sheet name="Apurímac" sheetId="24" r:id="rId5"/>
    <sheet name="Ayacucho" sheetId="25" r:id="rId6"/>
    <sheet name="Huancavelica" sheetId="26" r:id="rId7"/>
    <sheet name="Huánuco" sheetId="36" r:id="rId8"/>
    <sheet name="Ica" sheetId="37" r:id="rId9"/>
    <sheet name="Junín" sheetId="38" r:id="rId10"/>
    <sheet name="Pasco" sheetId="39" r:id="rId11"/>
  </sheets>
  <calcPr calcId="145621"/>
</workbook>
</file>

<file path=xl/calcChain.xml><?xml version="1.0" encoding="utf-8"?>
<calcChain xmlns="http://schemas.openxmlformats.org/spreadsheetml/2006/main">
  <c r="J24" i="25" l="1"/>
  <c r="V76" i="31" l="1"/>
  <c r="V68" i="31"/>
  <c r="V69" i="31"/>
  <c r="V70" i="31"/>
  <c r="V71" i="31"/>
  <c r="V72" i="31"/>
  <c r="V73" i="31"/>
  <c r="V74" i="31"/>
  <c r="V75" i="31"/>
  <c r="V67" i="31"/>
  <c r="U75" i="31"/>
  <c r="U68" i="31"/>
  <c r="U69" i="31"/>
  <c r="U70" i="31"/>
  <c r="U71" i="31"/>
  <c r="U72" i="31"/>
  <c r="U73" i="31"/>
  <c r="U74" i="31"/>
  <c r="U67" i="31"/>
  <c r="T40" i="31"/>
  <c r="U40" i="31"/>
  <c r="V40" i="31"/>
  <c r="W40" i="31" s="1"/>
  <c r="T41" i="31"/>
  <c r="U41" i="31"/>
  <c r="V41" i="31"/>
  <c r="W41" i="31" s="1"/>
  <c r="T42" i="31"/>
  <c r="U42" i="31"/>
  <c r="V42" i="31"/>
  <c r="W42" i="31" s="1"/>
  <c r="T43" i="31"/>
  <c r="U43" i="31"/>
  <c r="V43" i="31"/>
  <c r="W43" i="31" s="1"/>
  <c r="T44" i="31"/>
  <c r="U44" i="31"/>
  <c r="V44" i="31"/>
  <c r="W44" i="31" s="1"/>
  <c r="T45" i="31"/>
  <c r="U45" i="31"/>
  <c r="V45" i="31"/>
  <c r="W45" i="31" s="1"/>
  <c r="T46" i="31"/>
  <c r="U46" i="31"/>
  <c r="V46" i="31"/>
  <c r="W46" i="31" s="1"/>
  <c r="I38" i="31"/>
  <c r="I40" i="31"/>
  <c r="I42" i="31"/>
  <c r="I44" i="31"/>
  <c r="L44" i="31" s="1"/>
  <c r="I45" i="31"/>
  <c r="I39" i="31"/>
  <c r="I41" i="31"/>
  <c r="I43" i="31"/>
  <c r="H43" i="31"/>
  <c r="H41" i="31"/>
  <c r="L41" i="31" s="1"/>
  <c r="M44" i="31" s="1"/>
  <c r="H39" i="31"/>
  <c r="H45" i="31"/>
  <c r="L45" i="31" s="1"/>
  <c r="H44" i="31"/>
  <c r="H42" i="31"/>
  <c r="H40" i="31"/>
  <c r="H38" i="31"/>
  <c r="K41" i="31"/>
  <c r="L63" i="31"/>
  <c r="I67" i="31"/>
  <c r="H67" i="31"/>
  <c r="I68" i="31"/>
  <c r="H68" i="31"/>
  <c r="N86" i="39"/>
  <c r="M86" i="39"/>
  <c r="L86" i="39"/>
  <c r="O86" i="39" s="1"/>
  <c r="N85" i="39"/>
  <c r="M85" i="39"/>
  <c r="L85" i="39"/>
  <c r="O85" i="39" s="1"/>
  <c r="M86" i="38"/>
  <c r="O86" i="38" s="1"/>
  <c r="L86" i="38"/>
  <c r="L85" i="38"/>
  <c r="N86" i="37"/>
  <c r="M86" i="37"/>
  <c r="L86" i="37"/>
  <c r="O86" i="37" s="1"/>
  <c r="N85" i="37"/>
  <c r="M85" i="37"/>
  <c r="L85" i="37"/>
  <c r="O85" i="37" s="1"/>
  <c r="N86" i="36"/>
  <c r="M86" i="36"/>
  <c r="L86" i="36"/>
  <c r="O86" i="36" s="1"/>
  <c r="M85" i="36"/>
  <c r="N85" i="36" s="1"/>
  <c r="L85" i="36"/>
  <c r="N86" i="26"/>
  <c r="M86" i="26"/>
  <c r="L86" i="26"/>
  <c r="O86" i="26" s="1"/>
  <c r="M85" i="26"/>
  <c r="N85" i="26" s="1"/>
  <c r="L85" i="26"/>
  <c r="N86" i="25"/>
  <c r="M86" i="25"/>
  <c r="L86" i="25"/>
  <c r="O86" i="25" s="1"/>
  <c r="N85" i="25"/>
  <c r="M85" i="25"/>
  <c r="L85" i="25"/>
  <c r="O85" i="25" s="1"/>
  <c r="N86" i="24"/>
  <c r="M86" i="24"/>
  <c r="L86" i="24"/>
  <c r="O86" i="24" s="1"/>
  <c r="N85" i="24"/>
  <c r="M85" i="24"/>
  <c r="L85" i="24"/>
  <c r="O85" i="24" s="1"/>
  <c r="O84" i="39"/>
  <c r="N84" i="39"/>
  <c r="O83" i="39"/>
  <c r="N83" i="39"/>
  <c r="O82" i="39"/>
  <c r="N82" i="39"/>
  <c r="O81" i="39"/>
  <c r="N81" i="39"/>
  <c r="O80" i="39"/>
  <c r="N80" i="39"/>
  <c r="O79" i="39"/>
  <c r="N79" i="39"/>
  <c r="O78" i="39"/>
  <c r="N78" i="39"/>
  <c r="O77" i="39"/>
  <c r="N77" i="39"/>
  <c r="O76" i="39"/>
  <c r="N76" i="39"/>
  <c r="O75" i="39"/>
  <c r="N75" i="39"/>
  <c r="O74" i="39"/>
  <c r="N74" i="39"/>
  <c r="O73" i="39"/>
  <c r="N73" i="39"/>
  <c r="O72" i="39"/>
  <c r="N72" i="39"/>
  <c r="O71" i="39"/>
  <c r="N71" i="39"/>
  <c r="O70" i="39"/>
  <c r="N70" i="39"/>
  <c r="O84" i="38"/>
  <c r="O83" i="38"/>
  <c r="O82" i="38"/>
  <c r="O81" i="38"/>
  <c r="O80" i="38"/>
  <c r="O79" i="38"/>
  <c r="O78" i="38"/>
  <c r="O77" i="38"/>
  <c r="O76" i="38"/>
  <c r="O75" i="38"/>
  <c r="O74" i="38"/>
  <c r="O73" i="38"/>
  <c r="O72" i="38"/>
  <c r="O71" i="38"/>
  <c r="O70" i="38"/>
  <c r="O84" i="37"/>
  <c r="N84" i="37"/>
  <c r="O83" i="37"/>
  <c r="N83" i="37"/>
  <c r="O82" i="37"/>
  <c r="N82" i="37"/>
  <c r="O81" i="37"/>
  <c r="N81" i="37"/>
  <c r="O80" i="37"/>
  <c r="N80" i="37"/>
  <c r="O79" i="37"/>
  <c r="N79" i="37"/>
  <c r="O78" i="37"/>
  <c r="N78" i="37"/>
  <c r="O77" i="37"/>
  <c r="N77" i="37"/>
  <c r="O76" i="37"/>
  <c r="N76" i="37"/>
  <c r="O75" i="37"/>
  <c r="N75" i="37"/>
  <c r="O74" i="37"/>
  <c r="N74" i="37"/>
  <c r="O73" i="37"/>
  <c r="N73" i="37"/>
  <c r="O72" i="37"/>
  <c r="N72" i="37"/>
  <c r="O71" i="37"/>
  <c r="N71" i="37"/>
  <c r="O70" i="37"/>
  <c r="N70" i="37"/>
  <c r="O84" i="36"/>
  <c r="O83" i="36"/>
  <c r="O82" i="36"/>
  <c r="O81" i="36"/>
  <c r="O80" i="36"/>
  <c r="O79" i="36"/>
  <c r="O78" i="36"/>
  <c r="O77" i="36"/>
  <c r="O76" i="36"/>
  <c r="O75" i="36"/>
  <c r="O74" i="36"/>
  <c r="O73" i="36"/>
  <c r="O72" i="36"/>
  <c r="O71" i="36"/>
  <c r="O70" i="36"/>
  <c r="O69" i="36"/>
  <c r="O84" i="26"/>
  <c r="N84" i="26"/>
  <c r="O83" i="26"/>
  <c r="N83" i="26"/>
  <c r="O82" i="26"/>
  <c r="N82" i="26"/>
  <c r="O81" i="26"/>
  <c r="N81" i="26"/>
  <c r="O80" i="26"/>
  <c r="N80" i="26"/>
  <c r="O79" i="26"/>
  <c r="N79" i="26"/>
  <c r="O78" i="26"/>
  <c r="N78" i="26"/>
  <c r="O77" i="26"/>
  <c r="N77" i="26"/>
  <c r="O76" i="26"/>
  <c r="N76" i="26"/>
  <c r="O75" i="26"/>
  <c r="N75" i="26"/>
  <c r="O74" i="26"/>
  <c r="N74" i="26"/>
  <c r="O73" i="26"/>
  <c r="N73" i="26"/>
  <c r="O72" i="26"/>
  <c r="N72" i="26"/>
  <c r="O71" i="26"/>
  <c r="N71" i="26"/>
  <c r="O70" i="26"/>
  <c r="N70" i="26"/>
  <c r="N57" i="24"/>
  <c r="M57" i="24"/>
  <c r="L57" i="24"/>
  <c r="O57" i="24" s="1"/>
  <c r="G57" i="24"/>
  <c r="F57" i="24"/>
  <c r="E57" i="24"/>
  <c r="H57" i="24" s="1"/>
  <c r="E57" i="8"/>
  <c r="E86" i="24"/>
  <c r="E85" i="24" s="1"/>
  <c r="F86" i="24"/>
  <c r="F85" i="24" s="1"/>
  <c r="G85" i="24" s="1"/>
  <c r="G86" i="39"/>
  <c r="F86" i="39"/>
  <c r="E86" i="39"/>
  <c r="H86" i="39" s="1"/>
  <c r="F85" i="39"/>
  <c r="G85" i="39" s="1"/>
  <c r="E85" i="39"/>
  <c r="G86" i="38"/>
  <c r="F86" i="38"/>
  <c r="E86" i="38"/>
  <c r="H86" i="38" s="1"/>
  <c r="F85" i="38"/>
  <c r="G85" i="38" s="1"/>
  <c r="E85" i="38"/>
  <c r="G86" i="37"/>
  <c r="F86" i="37"/>
  <c r="E86" i="37"/>
  <c r="H86" i="37" s="1"/>
  <c r="F85" i="37"/>
  <c r="G85" i="37" s="1"/>
  <c r="E85" i="37"/>
  <c r="H85" i="37" s="1"/>
  <c r="F86" i="36"/>
  <c r="H86" i="36" s="1"/>
  <c r="E86" i="36"/>
  <c r="E85" i="36" s="1"/>
  <c r="G86" i="26"/>
  <c r="F86" i="26"/>
  <c r="E86" i="26"/>
  <c r="H86" i="26" s="1"/>
  <c r="G85" i="26"/>
  <c r="H85" i="26"/>
  <c r="G86" i="25"/>
  <c r="F86" i="25"/>
  <c r="E86" i="25"/>
  <c r="H86" i="25" s="1"/>
  <c r="F85" i="25"/>
  <c r="G85" i="25" s="1"/>
  <c r="E85" i="25"/>
  <c r="M86" i="8"/>
  <c r="L86" i="8"/>
  <c r="M85" i="8"/>
  <c r="L85" i="8"/>
  <c r="F85" i="8"/>
  <c r="E85" i="8"/>
  <c r="F86" i="8"/>
  <c r="E86" i="8"/>
  <c r="F98" i="31"/>
  <c r="E98" i="31"/>
  <c r="M98" i="31"/>
  <c r="N85" i="31" s="1"/>
  <c r="L98" i="31"/>
  <c r="N84" i="31"/>
  <c r="N83" i="31"/>
  <c r="N82" i="31"/>
  <c r="N80" i="31"/>
  <c r="N79" i="31"/>
  <c r="N78" i="31"/>
  <c r="N57" i="39"/>
  <c r="M57" i="39"/>
  <c r="L57" i="39"/>
  <c r="O57" i="39" s="1"/>
  <c r="G57" i="39"/>
  <c r="F57" i="39"/>
  <c r="E57" i="39"/>
  <c r="H57" i="39" s="1"/>
  <c r="M57" i="38"/>
  <c r="O57" i="38" s="1"/>
  <c r="L57" i="38"/>
  <c r="F57" i="38"/>
  <c r="H57" i="38" s="1"/>
  <c r="E57" i="38"/>
  <c r="N57" i="37"/>
  <c r="M57" i="37"/>
  <c r="L57" i="37"/>
  <c r="O57" i="37" s="1"/>
  <c r="G57" i="37"/>
  <c r="F57" i="37"/>
  <c r="E57" i="37"/>
  <c r="H57" i="37" s="1"/>
  <c r="N57" i="36"/>
  <c r="M57" i="36"/>
  <c r="L57" i="36"/>
  <c r="O57" i="36" s="1"/>
  <c r="G57" i="36"/>
  <c r="F57" i="36"/>
  <c r="E57" i="36"/>
  <c r="H57" i="36" s="1"/>
  <c r="N57" i="26"/>
  <c r="M57" i="26"/>
  <c r="L57" i="26"/>
  <c r="O57" i="26" s="1"/>
  <c r="G57" i="26"/>
  <c r="F57" i="26"/>
  <c r="E57" i="26"/>
  <c r="H57" i="26" s="1"/>
  <c r="M57" i="25"/>
  <c r="O57" i="25" s="1"/>
  <c r="L57" i="25"/>
  <c r="F57" i="25"/>
  <c r="H57" i="25" s="1"/>
  <c r="E57" i="25"/>
  <c r="M57" i="8"/>
  <c r="N52" i="8" s="1"/>
  <c r="L57" i="8"/>
  <c r="F57" i="8"/>
  <c r="N56" i="8"/>
  <c r="O56" i="39"/>
  <c r="N56" i="39"/>
  <c r="H56" i="39"/>
  <c r="G56" i="39"/>
  <c r="O55" i="39"/>
  <c r="N55" i="39"/>
  <c r="H55" i="39"/>
  <c r="G55" i="39"/>
  <c r="O54" i="39"/>
  <c r="N54" i="39"/>
  <c r="H54" i="39"/>
  <c r="G54" i="39"/>
  <c r="O53" i="39"/>
  <c r="N53" i="39"/>
  <c r="H53" i="39"/>
  <c r="G53" i="39"/>
  <c r="O52" i="39"/>
  <c r="N52" i="39"/>
  <c r="H52" i="39"/>
  <c r="G52" i="39"/>
  <c r="O51" i="39"/>
  <c r="N51" i="39"/>
  <c r="H51" i="39"/>
  <c r="G51" i="39"/>
  <c r="O50" i="39"/>
  <c r="N50" i="39"/>
  <c r="H50" i="39"/>
  <c r="G50" i="39"/>
  <c r="O49" i="39"/>
  <c r="N49" i="39"/>
  <c r="H49" i="39"/>
  <c r="G49" i="39"/>
  <c r="O48" i="39"/>
  <c r="N48" i="39"/>
  <c r="H48" i="39"/>
  <c r="G48" i="39"/>
  <c r="O47" i="39"/>
  <c r="N47" i="39"/>
  <c r="H47" i="39"/>
  <c r="G47" i="39"/>
  <c r="O46" i="39"/>
  <c r="N46" i="39"/>
  <c r="H46" i="39"/>
  <c r="G46" i="39"/>
  <c r="O45" i="39"/>
  <c r="N45" i="39"/>
  <c r="H45" i="39"/>
  <c r="G45" i="39"/>
  <c r="O44" i="39"/>
  <c r="N44" i="39"/>
  <c r="H44" i="39"/>
  <c r="G44" i="39"/>
  <c r="O43" i="39"/>
  <c r="N43" i="39"/>
  <c r="H43" i="39"/>
  <c r="G43" i="39"/>
  <c r="O42" i="39"/>
  <c r="N42" i="39"/>
  <c r="H42" i="39"/>
  <c r="G42" i="39"/>
  <c r="O41" i="39"/>
  <c r="N41" i="39"/>
  <c r="H41" i="39"/>
  <c r="G41" i="39"/>
  <c r="O40" i="39"/>
  <c r="N40" i="39"/>
  <c r="H40" i="39"/>
  <c r="G40" i="39"/>
  <c r="O39" i="39"/>
  <c r="N39" i="39"/>
  <c r="H39" i="39"/>
  <c r="G39" i="39"/>
  <c r="O38" i="39"/>
  <c r="N38" i="39"/>
  <c r="H38" i="39"/>
  <c r="G38" i="39"/>
  <c r="O37" i="39"/>
  <c r="N37" i="39"/>
  <c r="H37" i="39"/>
  <c r="G37" i="39"/>
  <c r="O56" i="38"/>
  <c r="N56" i="38"/>
  <c r="H56" i="38"/>
  <c r="O55" i="38"/>
  <c r="N55" i="38"/>
  <c r="H55" i="38"/>
  <c r="O54" i="38"/>
  <c r="N54" i="38"/>
  <c r="H54" i="38"/>
  <c r="O53" i="38"/>
  <c r="N53" i="38"/>
  <c r="H53" i="38"/>
  <c r="O52" i="38"/>
  <c r="N52" i="38"/>
  <c r="H52" i="38"/>
  <c r="O51" i="38"/>
  <c r="N51" i="38"/>
  <c r="H51" i="38"/>
  <c r="O50" i="38"/>
  <c r="N50" i="38"/>
  <c r="H50" i="38"/>
  <c r="O49" i="38"/>
  <c r="N49" i="38"/>
  <c r="H49" i="38"/>
  <c r="O48" i="38"/>
  <c r="N48" i="38"/>
  <c r="H48" i="38"/>
  <c r="O47" i="38"/>
  <c r="N47" i="38"/>
  <c r="H47" i="38"/>
  <c r="O46" i="38"/>
  <c r="N46" i="38"/>
  <c r="H46" i="38"/>
  <c r="O45" i="38"/>
  <c r="N45" i="38"/>
  <c r="H45" i="38"/>
  <c r="O44" i="38"/>
  <c r="N44" i="38"/>
  <c r="H44" i="38"/>
  <c r="O43" i="38"/>
  <c r="N43" i="38"/>
  <c r="H43" i="38"/>
  <c r="O42" i="38"/>
  <c r="N42" i="38"/>
  <c r="H42" i="38"/>
  <c r="O41" i="38"/>
  <c r="N41" i="38"/>
  <c r="H41" i="38"/>
  <c r="O40" i="38"/>
  <c r="N40" i="38"/>
  <c r="H40" i="38"/>
  <c r="O39" i="38"/>
  <c r="N39" i="38"/>
  <c r="H39" i="38"/>
  <c r="O38" i="38"/>
  <c r="N38" i="38"/>
  <c r="H38" i="38"/>
  <c r="O37" i="38"/>
  <c r="N37" i="38"/>
  <c r="H37" i="38"/>
  <c r="O56" i="37"/>
  <c r="N56" i="37"/>
  <c r="H56" i="37"/>
  <c r="G56" i="37"/>
  <c r="O55" i="37"/>
  <c r="N55" i="37"/>
  <c r="H55" i="37"/>
  <c r="G55" i="37"/>
  <c r="O54" i="37"/>
  <c r="N54" i="37"/>
  <c r="H54" i="37"/>
  <c r="G54" i="37"/>
  <c r="O53" i="37"/>
  <c r="N53" i="37"/>
  <c r="H53" i="37"/>
  <c r="G53" i="37"/>
  <c r="O52" i="37"/>
  <c r="N52" i="37"/>
  <c r="H52" i="37"/>
  <c r="G52" i="37"/>
  <c r="O51" i="37"/>
  <c r="N51" i="37"/>
  <c r="H51" i="37"/>
  <c r="G51" i="37"/>
  <c r="O50" i="37"/>
  <c r="N50" i="37"/>
  <c r="H50" i="37"/>
  <c r="G50" i="37"/>
  <c r="O49" i="37"/>
  <c r="N49" i="37"/>
  <c r="H49" i="37"/>
  <c r="G49" i="37"/>
  <c r="O48" i="37"/>
  <c r="N48" i="37"/>
  <c r="H48" i="37"/>
  <c r="G48" i="37"/>
  <c r="O47" i="37"/>
  <c r="N47" i="37"/>
  <c r="H47" i="37"/>
  <c r="G47" i="37"/>
  <c r="O46" i="37"/>
  <c r="N46" i="37"/>
  <c r="H46" i="37"/>
  <c r="G46" i="37"/>
  <c r="O45" i="37"/>
  <c r="N45" i="37"/>
  <c r="H45" i="37"/>
  <c r="G45" i="37"/>
  <c r="O44" i="37"/>
  <c r="N44" i="37"/>
  <c r="H44" i="37"/>
  <c r="G44" i="37"/>
  <c r="O43" i="37"/>
  <c r="N43" i="37"/>
  <c r="H43" i="37"/>
  <c r="G43" i="37"/>
  <c r="O42" i="37"/>
  <c r="N42" i="37"/>
  <c r="H42" i="37"/>
  <c r="G42" i="37"/>
  <c r="O41" i="37"/>
  <c r="N41" i="37"/>
  <c r="H41" i="37"/>
  <c r="G41" i="37"/>
  <c r="O40" i="37"/>
  <c r="N40" i="37"/>
  <c r="H40" i="37"/>
  <c r="G40" i="37"/>
  <c r="O39" i="37"/>
  <c r="N39" i="37"/>
  <c r="H39" i="37"/>
  <c r="G39" i="37"/>
  <c r="O38" i="37"/>
  <c r="N38" i="37"/>
  <c r="H38" i="37"/>
  <c r="G38" i="37"/>
  <c r="O37" i="37"/>
  <c r="N37" i="37"/>
  <c r="H37" i="37"/>
  <c r="G37" i="37"/>
  <c r="O56" i="36"/>
  <c r="N56" i="36"/>
  <c r="H56" i="36"/>
  <c r="G56" i="36"/>
  <c r="O55" i="36"/>
  <c r="N55" i="36"/>
  <c r="H55" i="36"/>
  <c r="G55" i="36"/>
  <c r="O54" i="36"/>
  <c r="N54" i="36"/>
  <c r="H54" i="36"/>
  <c r="G54" i="36"/>
  <c r="O53" i="36"/>
  <c r="N53" i="36"/>
  <c r="H53" i="36"/>
  <c r="G53" i="36"/>
  <c r="O52" i="36"/>
  <c r="N52" i="36"/>
  <c r="H52" i="36"/>
  <c r="G52" i="36"/>
  <c r="O51" i="36"/>
  <c r="N51" i="36"/>
  <c r="H51" i="36"/>
  <c r="G51" i="36"/>
  <c r="O50" i="36"/>
  <c r="N50" i="36"/>
  <c r="H50" i="36"/>
  <c r="G50" i="36"/>
  <c r="O49" i="36"/>
  <c r="N49" i="36"/>
  <c r="H49" i="36"/>
  <c r="G49" i="36"/>
  <c r="O48" i="36"/>
  <c r="N48" i="36"/>
  <c r="H48" i="36"/>
  <c r="G48" i="36"/>
  <c r="O47" i="36"/>
  <c r="N47" i="36"/>
  <c r="H47" i="36"/>
  <c r="G47" i="36"/>
  <c r="O46" i="36"/>
  <c r="N46" i="36"/>
  <c r="H46" i="36"/>
  <c r="G46" i="36"/>
  <c r="O45" i="36"/>
  <c r="N45" i="36"/>
  <c r="H45" i="36"/>
  <c r="G45" i="36"/>
  <c r="O44" i="36"/>
  <c r="N44" i="36"/>
  <c r="H44" i="36"/>
  <c r="G44" i="36"/>
  <c r="O43" i="36"/>
  <c r="N43" i="36"/>
  <c r="H43" i="36"/>
  <c r="G43" i="36"/>
  <c r="O42" i="36"/>
  <c r="N42" i="36"/>
  <c r="H42" i="36"/>
  <c r="G42" i="36"/>
  <c r="O41" i="36"/>
  <c r="N41" i="36"/>
  <c r="H41" i="36"/>
  <c r="G41" i="36"/>
  <c r="O40" i="36"/>
  <c r="N40" i="36"/>
  <c r="H40" i="36"/>
  <c r="G40" i="36"/>
  <c r="O39" i="36"/>
  <c r="N39" i="36"/>
  <c r="H39" i="36"/>
  <c r="G39" i="36"/>
  <c r="O38" i="36"/>
  <c r="N38" i="36"/>
  <c r="H38" i="36"/>
  <c r="G38" i="36"/>
  <c r="O37" i="36"/>
  <c r="N37" i="36"/>
  <c r="H37" i="36"/>
  <c r="G37" i="36"/>
  <c r="O56" i="26"/>
  <c r="N56" i="26"/>
  <c r="H56" i="26"/>
  <c r="G56" i="26"/>
  <c r="O55" i="26"/>
  <c r="N55" i="26"/>
  <c r="H55" i="26"/>
  <c r="G55" i="26"/>
  <c r="O54" i="26"/>
  <c r="N54" i="26"/>
  <c r="H54" i="26"/>
  <c r="G54" i="26"/>
  <c r="O53" i="26"/>
  <c r="N53" i="26"/>
  <c r="H53" i="26"/>
  <c r="G53" i="26"/>
  <c r="O52" i="26"/>
  <c r="N52" i="26"/>
  <c r="H52" i="26"/>
  <c r="G52" i="26"/>
  <c r="O51" i="26"/>
  <c r="N51" i="26"/>
  <c r="H51" i="26"/>
  <c r="G51" i="26"/>
  <c r="O50" i="26"/>
  <c r="N50" i="26"/>
  <c r="H50" i="26"/>
  <c r="G50" i="26"/>
  <c r="O49" i="26"/>
  <c r="N49" i="26"/>
  <c r="H49" i="26"/>
  <c r="G49" i="26"/>
  <c r="O48" i="26"/>
  <c r="N48" i="26"/>
  <c r="H48" i="26"/>
  <c r="G48" i="26"/>
  <c r="O47" i="26"/>
  <c r="N47" i="26"/>
  <c r="H47" i="26"/>
  <c r="G47" i="26"/>
  <c r="O46" i="26"/>
  <c r="N46" i="26"/>
  <c r="H46" i="26"/>
  <c r="G46" i="26"/>
  <c r="O45" i="26"/>
  <c r="N45" i="26"/>
  <c r="H45" i="26"/>
  <c r="G45" i="26"/>
  <c r="O44" i="26"/>
  <c r="N44" i="26"/>
  <c r="H44" i="26"/>
  <c r="G44" i="26"/>
  <c r="O43" i="26"/>
  <c r="N43" i="26"/>
  <c r="H43" i="26"/>
  <c r="G43" i="26"/>
  <c r="O42" i="26"/>
  <c r="N42" i="26"/>
  <c r="H42" i="26"/>
  <c r="G42" i="26"/>
  <c r="O41" i="26"/>
  <c r="N41" i="26"/>
  <c r="H41" i="26"/>
  <c r="G41" i="26"/>
  <c r="O40" i="26"/>
  <c r="N40" i="26"/>
  <c r="H40" i="26"/>
  <c r="G40" i="26"/>
  <c r="O39" i="26"/>
  <c r="N39" i="26"/>
  <c r="H39" i="26"/>
  <c r="G39" i="26"/>
  <c r="O38" i="26"/>
  <c r="N38" i="26"/>
  <c r="H38" i="26"/>
  <c r="G38" i="26"/>
  <c r="O37" i="26"/>
  <c r="N37" i="26"/>
  <c r="H37" i="26"/>
  <c r="G37" i="26"/>
  <c r="O56" i="25"/>
  <c r="H56" i="25"/>
  <c r="G56" i="25"/>
  <c r="O55" i="25"/>
  <c r="H55" i="25"/>
  <c r="G55" i="25"/>
  <c r="O54" i="25"/>
  <c r="H54" i="25"/>
  <c r="G54" i="25"/>
  <c r="O53" i="25"/>
  <c r="H53" i="25"/>
  <c r="G53" i="25"/>
  <c r="O52" i="25"/>
  <c r="N52" i="25"/>
  <c r="H52" i="25"/>
  <c r="G52" i="25"/>
  <c r="O51" i="25"/>
  <c r="N51" i="25"/>
  <c r="H51" i="25"/>
  <c r="G51" i="25"/>
  <c r="O50" i="25"/>
  <c r="N50" i="25"/>
  <c r="H50" i="25"/>
  <c r="G50" i="25"/>
  <c r="O49" i="25"/>
  <c r="N49" i="25"/>
  <c r="H49" i="25"/>
  <c r="G49" i="25"/>
  <c r="O48" i="25"/>
  <c r="N48" i="25"/>
  <c r="H48" i="25"/>
  <c r="G48" i="25"/>
  <c r="O47" i="25"/>
  <c r="N47" i="25"/>
  <c r="H47" i="25"/>
  <c r="G47" i="25"/>
  <c r="O46" i="25"/>
  <c r="N46" i="25"/>
  <c r="H46" i="25"/>
  <c r="G46" i="25"/>
  <c r="O45" i="25"/>
  <c r="N45" i="25"/>
  <c r="H45" i="25"/>
  <c r="G45" i="25"/>
  <c r="O44" i="25"/>
  <c r="N44" i="25"/>
  <c r="H44" i="25"/>
  <c r="G44" i="25"/>
  <c r="O43" i="25"/>
  <c r="N43" i="25"/>
  <c r="H43" i="25"/>
  <c r="G43" i="25"/>
  <c r="O42" i="25"/>
  <c r="N42" i="25"/>
  <c r="H42" i="25"/>
  <c r="G42" i="25"/>
  <c r="O41" i="25"/>
  <c r="N41" i="25"/>
  <c r="H41" i="25"/>
  <c r="G41" i="25"/>
  <c r="O40" i="25"/>
  <c r="N40" i="25"/>
  <c r="H40" i="25"/>
  <c r="G40" i="25"/>
  <c r="O39" i="25"/>
  <c r="N39" i="25"/>
  <c r="H39" i="25"/>
  <c r="G39" i="25"/>
  <c r="O38" i="25"/>
  <c r="N38" i="25"/>
  <c r="H38" i="25"/>
  <c r="G38" i="25"/>
  <c r="O37" i="25"/>
  <c r="N37" i="25"/>
  <c r="H37" i="25"/>
  <c r="G37" i="25"/>
  <c r="O56" i="24"/>
  <c r="N56" i="24"/>
  <c r="H56" i="24"/>
  <c r="G56" i="24"/>
  <c r="O55" i="24"/>
  <c r="N55" i="24"/>
  <c r="H55" i="24"/>
  <c r="G55" i="24"/>
  <c r="O54" i="24"/>
  <c r="N54" i="24"/>
  <c r="H54" i="24"/>
  <c r="G54" i="24"/>
  <c r="O53" i="24"/>
  <c r="N53" i="24"/>
  <c r="H53" i="24"/>
  <c r="G53" i="24"/>
  <c r="O52" i="24"/>
  <c r="N52" i="24"/>
  <c r="H52" i="24"/>
  <c r="G52" i="24"/>
  <c r="O51" i="24"/>
  <c r="N51" i="24"/>
  <c r="H51" i="24"/>
  <c r="G51" i="24"/>
  <c r="O50" i="24"/>
  <c r="N50" i="24"/>
  <c r="H50" i="24"/>
  <c r="G50" i="24"/>
  <c r="O49" i="24"/>
  <c r="N49" i="24"/>
  <c r="H49" i="24"/>
  <c r="G49" i="24"/>
  <c r="O48" i="24"/>
  <c r="N48" i="24"/>
  <c r="H48" i="24"/>
  <c r="G48" i="24"/>
  <c r="O47" i="24"/>
  <c r="N47" i="24"/>
  <c r="H47" i="24"/>
  <c r="G47" i="24"/>
  <c r="O46" i="24"/>
  <c r="N46" i="24"/>
  <c r="H46" i="24"/>
  <c r="G46" i="24"/>
  <c r="O45" i="24"/>
  <c r="N45" i="24"/>
  <c r="H45" i="24"/>
  <c r="G45" i="24"/>
  <c r="O44" i="24"/>
  <c r="N44" i="24"/>
  <c r="H44" i="24"/>
  <c r="G44" i="24"/>
  <c r="O43" i="24"/>
  <c r="N43" i="24"/>
  <c r="H43" i="24"/>
  <c r="G43" i="24"/>
  <c r="O42" i="24"/>
  <c r="N42" i="24"/>
  <c r="H42" i="24"/>
  <c r="G42" i="24"/>
  <c r="O41" i="24"/>
  <c r="N41" i="24"/>
  <c r="H41" i="24"/>
  <c r="G41" i="24"/>
  <c r="O40" i="24"/>
  <c r="N40" i="24"/>
  <c r="H40" i="24"/>
  <c r="G40" i="24"/>
  <c r="O39" i="24"/>
  <c r="N39" i="24"/>
  <c r="H39" i="24"/>
  <c r="G39" i="24"/>
  <c r="O38" i="24"/>
  <c r="N38" i="24"/>
  <c r="H38" i="24"/>
  <c r="G38" i="24"/>
  <c r="O37" i="24"/>
  <c r="N37" i="24"/>
  <c r="H37" i="24"/>
  <c r="G37" i="24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N55" i="8"/>
  <c r="N54" i="8"/>
  <c r="N53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M41" i="31" l="1"/>
  <c r="K45" i="31"/>
  <c r="L39" i="31"/>
  <c r="K39" i="31"/>
  <c r="K44" i="31"/>
  <c r="O85" i="36"/>
  <c r="O85" i="26"/>
  <c r="N86" i="38"/>
  <c r="M85" i="38"/>
  <c r="H85" i="39"/>
  <c r="H85" i="38"/>
  <c r="H85" i="25"/>
  <c r="G86" i="24"/>
  <c r="H86" i="24"/>
  <c r="H85" i="24"/>
  <c r="G86" i="36"/>
  <c r="F85" i="36"/>
  <c r="N81" i="31"/>
  <c r="G57" i="38"/>
  <c r="N57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G50" i="38"/>
  <c r="G51" i="38"/>
  <c r="G52" i="38"/>
  <c r="G53" i="38"/>
  <c r="G54" i="38"/>
  <c r="G55" i="38"/>
  <c r="G56" i="38"/>
  <c r="G57" i="25"/>
  <c r="N57" i="25"/>
  <c r="N53" i="25"/>
  <c r="N54" i="25"/>
  <c r="N55" i="25"/>
  <c r="N56" i="25"/>
  <c r="H84" i="39"/>
  <c r="H83" i="39"/>
  <c r="G83" i="39"/>
  <c r="H82" i="39"/>
  <c r="H81" i="39"/>
  <c r="G81" i="39"/>
  <c r="H80" i="39"/>
  <c r="H79" i="39"/>
  <c r="G79" i="39"/>
  <c r="H78" i="39"/>
  <c r="H77" i="39"/>
  <c r="G77" i="39"/>
  <c r="H76" i="39"/>
  <c r="H75" i="39"/>
  <c r="G75" i="39"/>
  <c r="H74" i="39"/>
  <c r="H73" i="39"/>
  <c r="G73" i="39"/>
  <c r="H72" i="39"/>
  <c r="H71" i="39"/>
  <c r="G71" i="39"/>
  <c r="H70" i="39"/>
  <c r="O69" i="39"/>
  <c r="N69" i="39"/>
  <c r="H69" i="39"/>
  <c r="O68" i="39"/>
  <c r="N68" i="39"/>
  <c r="H68" i="39"/>
  <c r="K27" i="39"/>
  <c r="C7" i="39" s="1"/>
  <c r="I27" i="39"/>
  <c r="J27" i="39" s="1"/>
  <c r="H27" i="39"/>
  <c r="L27" i="39" s="1"/>
  <c r="L26" i="39"/>
  <c r="K26" i="39"/>
  <c r="J26" i="39"/>
  <c r="L25" i="39"/>
  <c r="K25" i="39"/>
  <c r="J25" i="39"/>
  <c r="L24" i="39"/>
  <c r="K24" i="39"/>
  <c r="J24" i="39"/>
  <c r="L23" i="39"/>
  <c r="K23" i="39"/>
  <c r="J23" i="39"/>
  <c r="L22" i="39"/>
  <c r="K22" i="39"/>
  <c r="J22" i="39"/>
  <c r="L21" i="39"/>
  <c r="K21" i="39"/>
  <c r="J21" i="39"/>
  <c r="L20" i="39"/>
  <c r="K20" i="39"/>
  <c r="J20" i="39"/>
  <c r="L19" i="39"/>
  <c r="K19" i="39"/>
  <c r="J19" i="39"/>
  <c r="L18" i="39"/>
  <c r="K18" i="39"/>
  <c r="J18" i="39"/>
  <c r="L17" i="39"/>
  <c r="K17" i="39"/>
  <c r="J17" i="39"/>
  <c r="L16" i="39"/>
  <c r="K16" i="39"/>
  <c r="J16" i="39"/>
  <c r="L15" i="39"/>
  <c r="K15" i="39"/>
  <c r="J15" i="39"/>
  <c r="L14" i="39"/>
  <c r="K14" i="39"/>
  <c r="J14" i="39"/>
  <c r="L13" i="39"/>
  <c r="K13" i="39"/>
  <c r="J13" i="39"/>
  <c r="L12" i="39"/>
  <c r="K12" i="39"/>
  <c r="J12" i="39"/>
  <c r="J3" i="39"/>
  <c r="B3" i="39"/>
  <c r="J2" i="39"/>
  <c r="B2" i="39"/>
  <c r="H84" i="38"/>
  <c r="G84" i="38"/>
  <c r="H83" i="38"/>
  <c r="G83" i="38"/>
  <c r="H82" i="38"/>
  <c r="G82" i="38"/>
  <c r="H81" i="38"/>
  <c r="G81" i="38"/>
  <c r="H80" i="38"/>
  <c r="G80" i="38"/>
  <c r="H79" i="38"/>
  <c r="G79" i="38"/>
  <c r="H78" i="38"/>
  <c r="G78" i="38"/>
  <c r="H77" i="38"/>
  <c r="G77" i="38"/>
  <c r="H76" i="38"/>
  <c r="G76" i="38"/>
  <c r="H75" i="38"/>
  <c r="G75" i="38"/>
  <c r="H74" i="38"/>
  <c r="G74" i="38"/>
  <c r="H73" i="38"/>
  <c r="G73" i="38"/>
  <c r="H72" i="38"/>
  <c r="G72" i="38"/>
  <c r="H71" i="38"/>
  <c r="G71" i="38"/>
  <c r="H70" i="38"/>
  <c r="G70" i="38"/>
  <c r="O69" i="38"/>
  <c r="H69" i="38"/>
  <c r="G69" i="38"/>
  <c r="O68" i="38"/>
  <c r="H68" i="38"/>
  <c r="G68" i="38"/>
  <c r="I27" i="38"/>
  <c r="J27" i="38" s="1"/>
  <c r="H27" i="38"/>
  <c r="L26" i="38"/>
  <c r="K26" i="38"/>
  <c r="J26" i="38"/>
  <c r="L25" i="38"/>
  <c r="K25" i="38"/>
  <c r="L24" i="38"/>
  <c r="K24" i="38"/>
  <c r="L23" i="38"/>
  <c r="K23" i="38"/>
  <c r="L22" i="38"/>
  <c r="K22" i="38"/>
  <c r="J22" i="38"/>
  <c r="L21" i="38"/>
  <c r="K21" i="38"/>
  <c r="L20" i="38"/>
  <c r="K20" i="38"/>
  <c r="J20" i="38"/>
  <c r="L19" i="38"/>
  <c r="K19" i="38"/>
  <c r="L18" i="38"/>
  <c r="K18" i="38"/>
  <c r="J18" i="38"/>
  <c r="L17" i="38"/>
  <c r="K17" i="38"/>
  <c r="L16" i="38"/>
  <c r="K16" i="38"/>
  <c r="J16" i="38"/>
  <c r="L15" i="38"/>
  <c r="K15" i="38"/>
  <c r="L14" i="38"/>
  <c r="K14" i="38"/>
  <c r="J14" i="38"/>
  <c r="L13" i="38"/>
  <c r="K13" i="38"/>
  <c r="L12" i="38"/>
  <c r="K12" i="38"/>
  <c r="J12" i="38"/>
  <c r="J3" i="38"/>
  <c r="B3" i="38"/>
  <c r="J2" i="38"/>
  <c r="B2" i="38"/>
  <c r="N69" i="37"/>
  <c r="H84" i="37"/>
  <c r="H83" i="37"/>
  <c r="G83" i="37"/>
  <c r="H82" i="37"/>
  <c r="H81" i="37"/>
  <c r="G81" i="37"/>
  <c r="H80" i="37"/>
  <c r="H79" i="37"/>
  <c r="G79" i="37"/>
  <c r="H78" i="37"/>
  <c r="H77" i="37"/>
  <c r="G77" i="37"/>
  <c r="H76" i="37"/>
  <c r="H75" i="37"/>
  <c r="G75" i="37"/>
  <c r="H74" i="37"/>
  <c r="H73" i="37"/>
  <c r="G73" i="37"/>
  <c r="H72" i="37"/>
  <c r="H71" i="37"/>
  <c r="G71" i="37"/>
  <c r="H70" i="37"/>
  <c r="O69" i="37"/>
  <c r="H69" i="37"/>
  <c r="O68" i="37"/>
  <c r="N68" i="37"/>
  <c r="H68" i="37"/>
  <c r="K27" i="37"/>
  <c r="C7" i="37" s="1"/>
  <c r="J27" i="37"/>
  <c r="I27" i="37"/>
  <c r="H27" i="37"/>
  <c r="L27" i="37" s="1"/>
  <c r="L26" i="37"/>
  <c r="K26" i="37"/>
  <c r="J26" i="37"/>
  <c r="L25" i="37"/>
  <c r="K25" i="37"/>
  <c r="J25" i="37"/>
  <c r="L24" i="37"/>
  <c r="K24" i="37"/>
  <c r="J24" i="37"/>
  <c r="L23" i="37"/>
  <c r="K23" i="37"/>
  <c r="J23" i="37"/>
  <c r="L22" i="37"/>
  <c r="K22" i="37"/>
  <c r="J22" i="37"/>
  <c r="L21" i="37"/>
  <c r="K21" i="37"/>
  <c r="J21" i="37"/>
  <c r="L20" i="37"/>
  <c r="K20" i="37"/>
  <c r="J20" i="37"/>
  <c r="L19" i="37"/>
  <c r="K19" i="37"/>
  <c r="J19" i="37"/>
  <c r="L18" i="37"/>
  <c r="K18" i="37"/>
  <c r="J18" i="37"/>
  <c r="L17" i="37"/>
  <c r="K17" i="37"/>
  <c r="J17" i="37"/>
  <c r="L16" i="37"/>
  <c r="K16" i="37"/>
  <c r="J16" i="37"/>
  <c r="L15" i="37"/>
  <c r="K15" i="37"/>
  <c r="J15" i="37"/>
  <c r="L14" i="37"/>
  <c r="K14" i="37"/>
  <c r="J14" i="37"/>
  <c r="L13" i="37"/>
  <c r="K13" i="37"/>
  <c r="J13" i="37"/>
  <c r="L12" i="37"/>
  <c r="K12" i="37"/>
  <c r="J12" i="37"/>
  <c r="J3" i="37"/>
  <c r="B3" i="37"/>
  <c r="J2" i="37"/>
  <c r="B2" i="37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O68" i="36"/>
  <c r="H68" i="36"/>
  <c r="J27" i="36"/>
  <c r="I27" i="36"/>
  <c r="H27" i="36"/>
  <c r="L27" i="36" s="1"/>
  <c r="L26" i="36"/>
  <c r="K26" i="36"/>
  <c r="J26" i="36"/>
  <c r="L25" i="36"/>
  <c r="K25" i="36"/>
  <c r="J25" i="36"/>
  <c r="L24" i="36"/>
  <c r="K24" i="36"/>
  <c r="J24" i="36"/>
  <c r="L23" i="36"/>
  <c r="K23" i="36"/>
  <c r="J23" i="36"/>
  <c r="L22" i="36"/>
  <c r="K22" i="36"/>
  <c r="J22" i="36"/>
  <c r="L21" i="36"/>
  <c r="K21" i="36"/>
  <c r="J21" i="36"/>
  <c r="L20" i="36"/>
  <c r="K20" i="36"/>
  <c r="J20" i="36"/>
  <c r="L19" i="36"/>
  <c r="K19" i="36"/>
  <c r="J19" i="36"/>
  <c r="L18" i="36"/>
  <c r="K18" i="36"/>
  <c r="J18" i="36"/>
  <c r="L17" i="36"/>
  <c r="K17" i="36"/>
  <c r="J17" i="36"/>
  <c r="L16" i="36"/>
  <c r="K16" i="36"/>
  <c r="J16" i="36"/>
  <c r="L15" i="36"/>
  <c r="K15" i="36"/>
  <c r="J15" i="36"/>
  <c r="L14" i="36"/>
  <c r="K14" i="36"/>
  <c r="J14" i="36"/>
  <c r="L13" i="36"/>
  <c r="K13" i="36"/>
  <c r="J13" i="36"/>
  <c r="L12" i="36"/>
  <c r="K12" i="36"/>
  <c r="J12" i="36"/>
  <c r="J3" i="36"/>
  <c r="B3" i="36"/>
  <c r="J2" i="36"/>
  <c r="B2" i="36"/>
  <c r="C7" i="26"/>
  <c r="C7" i="25"/>
  <c r="C7" i="24"/>
  <c r="C7" i="8"/>
  <c r="I27" i="24"/>
  <c r="O85" i="38" l="1"/>
  <c r="N85" i="38"/>
  <c r="N81" i="38"/>
  <c r="N84" i="38"/>
  <c r="N82" i="38"/>
  <c r="N80" i="38"/>
  <c r="N78" i="38"/>
  <c r="N76" i="38"/>
  <c r="N74" i="38"/>
  <c r="N72" i="38"/>
  <c r="N70" i="38"/>
  <c r="N83" i="38"/>
  <c r="N79" i="38"/>
  <c r="N77" i="38"/>
  <c r="N75" i="38"/>
  <c r="N73" i="38"/>
  <c r="N71" i="38"/>
  <c r="N68" i="38"/>
  <c r="N69" i="38"/>
  <c r="N83" i="36"/>
  <c r="N81" i="36"/>
  <c r="N79" i="36"/>
  <c r="N77" i="36"/>
  <c r="N75" i="36"/>
  <c r="N73" i="36"/>
  <c r="N71" i="36"/>
  <c r="N69" i="36"/>
  <c r="N84" i="36"/>
  <c r="N82" i="36"/>
  <c r="N80" i="36"/>
  <c r="N78" i="36"/>
  <c r="N76" i="36"/>
  <c r="N74" i="36"/>
  <c r="N72" i="36"/>
  <c r="N70" i="36"/>
  <c r="H85" i="36"/>
  <c r="G85" i="36"/>
  <c r="G68" i="39"/>
  <c r="G69" i="39"/>
  <c r="G70" i="39"/>
  <c r="G72" i="39"/>
  <c r="G74" i="39"/>
  <c r="G76" i="39"/>
  <c r="G78" i="39"/>
  <c r="G80" i="39"/>
  <c r="G82" i="39"/>
  <c r="G84" i="39"/>
  <c r="J24" i="38"/>
  <c r="K27" i="38"/>
  <c r="C7" i="38" s="1"/>
  <c r="J15" i="38"/>
  <c r="J19" i="38"/>
  <c r="J23" i="38"/>
  <c r="L27" i="38"/>
  <c r="J13" i="38"/>
  <c r="J17" i="38"/>
  <c r="J21" i="38"/>
  <c r="J25" i="38"/>
  <c r="G68" i="37"/>
  <c r="G69" i="37"/>
  <c r="G70" i="37"/>
  <c r="G72" i="37"/>
  <c r="G74" i="37"/>
  <c r="G76" i="37"/>
  <c r="G78" i="37"/>
  <c r="G80" i="37"/>
  <c r="G82" i="37"/>
  <c r="G84" i="37"/>
  <c r="K27" i="36"/>
  <c r="C7" i="36" s="1"/>
  <c r="N68" i="36"/>
  <c r="G71" i="36"/>
  <c r="G73" i="36"/>
  <c r="G75" i="36"/>
  <c r="G77" i="36"/>
  <c r="G79" i="36"/>
  <c r="G81" i="36"/>
  <c r="G83" i="36"/>
  <c r="G68" i="36"/>
  <c r="G69" i="36"/>
  <c r="G70" i="36"/>
  <c r="G72" i="36"/>
  <c r="G74" i="36"/>
  <c r="G76" i="36"/>
  <c r="G78" i="36"/>
  <c r="G80" i="36"/>
  <c r="G82" i="36"/>
  <c r="G84" i="36"/>
  <c r="H27" i="24"/>
  <c r="V38" i="31" l="1"/>
  <c r="U38" i="31"/>
  <c r="T39" i="31"/>
  <c r="G98" i="31" l="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N98" i="31"/>
  <c r="N97" i="31"/>
  <c r="N96" i="31"/>
  <c r="N95" i="31"/>
  <c r="N94" i="31"/>
  <c r="N93" i="31"/>
  <c r="N92" i="31"/>
  <c r="N91" i="31"/>
  <c r="N90" i="31"/>
  <c r="N89" i="31"/>
  <c r="N88" i="31"/>
  <c r="N87" i="31"/>
  <c r="N86" i="31"/>
  <c r="O98" i="31"/>
  <c r="H98" i="31"/>
  <c r="O97" i="31"/>
  <c r="H97" i="31"/>
  <c r="O96" i="31"/>
  <c r="H96" i="31"/>
  <c r="O95" i="31"/>
  <c r="H95" i="31"/>
  <c r="O94" i="31"/>
  <c r="H94" i="31"/>
  <c r="O93" i="31"/>
  <c r="H93" i="31"/>
  <c r="O92" i="31"/>
  <c r="H92" i="31"/>
  <c r="O91" i="31"/>
  <c r="H91" i="31"/>
  <c r="O90" i="31"/>
  <c r="H90" i="31"/>
  <c r="O89" i="31"/>
  <c r="H89" i="31"/>
  <c r="O88" i="31"/>
  <c r="H88" i="31"/>
  <c r="O87" i="31"/>
  <c r="H87" i="31"/>
  <c r="O86" i="31"/>
  <c r="H86" i="31"/>
  <c r="O85" i="31"/>
  <c r="H85" i="31"/>
  <c r="O84" i="31"/>
  <c r="H84" i="31"/>
  <c r="O83" i="31"/>
  <c r="H83" i="31"/>
  <c r="O82" i="31"/>
  <c r="H82" i="31"/>
  <c r="O81" i="31"/>
  <c r="H81" i="31"/>
  <c r="O80" i="31"/>
  <c r="H80" i="31"/>
  <c r="O79" i="31"/>
  <c r="H79" i="31"/>
  <c r="O78" i="31"/>
  <c r="H78" i="31"/>
  <c r="O57" i="8"/>
  <c r="O38" i="8"/>
  <c r="O37" i="8"/>
  <c r="L25" i="31" l="1"/>
  <c r="L20" i="31"/>
  <c r="L16" i="31"/>
  <c r="L20" i="25" l="1"/>
  <c r="L25" i="25"/>
  <c r="L16" i="25"/>
  <c r="L23" i="25"/>
  <c r="L13" i="25"/>
  <c r="L15" i="25"/>
  <c r="L17" i="25"/>
  <c r="L19" i="25"/>
  <c r="L21" i="25"/>
  <c r="L24" i="25"/>
  <c r="L26" i="25"/>
  <c r="L23" i="26"/>
  <c r="L25" i="26"/>
  <c r="N26" i="31"/>
  <c r="L15" i="31"/>
  <c r="L13" i="26"/>
  <c r="L15" i="26"/>
  <c r="L17" i="26"/>
  <c r="L19" i="26"/>
  <c r="L21" i="26"/>
  <c r="L13" i="24"/>
  <c r="L15" i="24"/>
  <c r="L17" i="24"/>
  <c r="L19" i="24"/>
  <c r="L21" i="24"/>
  <c r="L24" i="24"/>
  <c r="L26" i="24"/>
  <c r="L14" i="24"/>
  <c r="L16" i="24"/>
  <c r="L18" i="24"/>
  <c r="L20" i="24"/>
  <c r="L25" i="24"/>
  <c r="L14" i="25"/>
  <c r="L18" i="25"/>
  <c r="L24" i="26"/>
  <c r="I27" i="26"/>
  <c r="L14" i="26"/>
  <c r="L16" i="26"/>
  <c r="L18" i="26"/>
  <c r="L20" i="26"/>
  <c r="L26" i="26"/>
  <c r="L17" i="31"/>
  <c r="L19" i="31"/>
  <c r="L21" i="31"/>
  <c r="L24" i="31"/>
  <c r="L26" i="31"/>
  <c r="L23" i="24"/>
  <c r="L23" i="31"/>
  <c r="L14" i="31"/>
  <c r="L18" i="31"/>
  <c r="N16" i="31"/>
  <c r="L13" i="31"/>
  <c r="L12" i="25"/>
  <c r="I27" i="8"/>
  <c r="L12" i="26" l="1"/>
  <c r="N15" i="31"/>
  <c r="N20" i="31"/>
  <c r="N18" i="31"/>
  <c r="N19" i="31"/>
  <c r="N14" i="31"/>
  <c r="N17" i="31"/>
  <c r="N13" i="31"/>
  <c r="N24" i="31"/>
  <c r="N25" i="31"/>
  <c r="N21" i="31"/>
  <c r="N23" i="31"/>
  <c r="H27" i="8"/>
  <c r="H27" i="25"/>
  <c r="U39" i="31" s="1"/>
  <c r="H27" i="26"/>
  <c r="L22" i="26"/>
  <c r="L22" i="31"/>
  <c r="I27" i="31"/>
  <c r="L22" i="24"/>
  <c r="I27" i="25"/>
  <c r="V39" i="31" s="1"/>
  <c r="L22" i="25"/>
  <c r="L12" i="24"/>
  <c r="L12" i="31"/>
  <c r="H27" i="31"/>
  <c r="L27" i="26" l="1"/>
  <c r="L27" i="31"/>
  <c r="L27" i="25"/>
  <c r="L27" i="24"/>
  <c r="G84" i="26" l="1"/>
  <c r="H84" i="26"/>
  <c r="H83" i="26"/>
  <c r="H82" i="26"/>
  <c r="H81" i="26"/>
  <c r="H80" i="26"/>
  <c r="H79" i="26"/>
  <c r="H78" i="26"/>
  <c r="H77" i="26"/>
  <c r="G77" i="26"/>
  <c r="H76" i="26"/>
  <c r="H75" i="26"/>
  <c r="G75" i="26"/>
  <c r="H74" i="26"/>
  <c r="G74" i="26"/>
  <c r="H73" i="26"/>
  <c r="G73" i="26"/>
  <c r="H72" i="26"/>
  <c r="G72" i="26"/>
  <c r="H71" i="26"/>
  <c r="G71" i="26"/>
  <c r="H70" i="26"/>
  <c r="G70" i="26"/>
  <c r="O69" i="26"/>
  <c r="H69" i="26"/>
  <c r="G69" i="26"/>
  <c r="O68" i="26"/>
  <c r="H68" i="26"/>
  <c r="G68" i="26"/>
  <c r="J22" i="26"/>
  <c r="K26" i="26"/>
  <c r="K25" i="26"/>
  <c r="K24" i="26"/>
  <c r="K23" i="26"/>
  <c r="K22" i="26"/>
  <c r="K21" i="26"/>
  <c r="K20" i="26"/>
  <c r="K19" i="26"/>
  <c r="K18" i="26"/>
  <c r="J18" i="26"/>
  <c r="K17" i="26"/>
  <c r="K16" i="26"/>
  <c r="K15" i="26"/>
  <c r="K14" i="26"/>
  <c r="K13" i="26"/>
  <c r="K12" i="26"/>
  <c r="O84" i="25"/>
  <c r="H84" i="25"/>
  <c r="O83" i="25"/>
  <c r="H83" i="25"/>
  <c r="O82" i="25"/>
  <c r="H82" i="25"/>
  <c r="O81" i="25"/>
  <c r="H81" i="25"/>
  <c r="O80" i="25"/>
  <c r="H80" i="25"/>
  <c r="O79" i="25"/>
  <c r="H79" i="25"/>
  <c r="O78" i="25"/>
  <c r="H78" i="25"/>
  <c r="O77" i="25"/>
  <c r="H77" i="25"/>
  <c r="O76" i="25"/>
  <c r="H76" i="25"/>
  <c r="O75" i="25"/>
  <c r="H75" i="25"/>
  <c r="O74" i="25"/>
  <c r="H74" i="25"/>
  <c r="O73" i="25"/>
  <c r="H73" i="25"/>
  <c r="O72" i="25"/>
  <c r="H72" i="25"/>
  <c r="O71" i="25"/>
  <c r="H71" i="25"/>
  <c r="O70" i="25"/>
  <c r="H70" i="25"/>
  <c r="O69" i="25"/>
  <c r="H69" i="25"/>
  <c r="O68" i="25"/>
  <c r="H68" i="25"/>
  <c r="K26" i="25"/>
  <c r="J26" i="25"/>
  <c r="K25" i="25"/>
  <c r="K24" i="25"/>
  <c r="K23" i="25"/>
  <c r="K22" i="25"/>
  <c r="J22" i="25"/>
  <c r="K21" i="25"/>
  <c r="K20" i="25"/>
  <c r="K19" i="25"/>
  <c r="K18" i="25"/>
  <c r="J18" i="25"/>
  <c r="K17" i="25"/>
  <c r="K16" i="25"/>
  <c r="K15" i="25"/>
  <c r="K14" i="25"/>
  <c r="J14" i="25"/>
  <c r="K13" i="25"/>
  <c r="K12" i="25"/>
  <c r="N75" i="24"/>
  <c r="O84" i="24"/>
  <c r="H84" i="24"/>
  <c r="O83" i="24"/>
  <c r="N83" i="24"/>
  <c r="H83" i="24"/>
  <c r="O82" i="24"/>
  <c r="H82" i="24"/>
  <c r="O81" i="24"/>
  <c r="H81" i="24"/>
  <c r="O80" i="24"/>
  <c r="H80" i="24"/>
  <c r="O79" i="24"/>
  <c r="H79" i="24"/>
  <c r="O78" i="24"/>
  <c r="H78" i="24"/>
  <c r="O77" i="24"/>
  <c r="H77" i="24"/>
  <c r="O76" i="24"/>
  <c r="H76" i="24"/>
  <c r="O75" i="24"/>
  <c r="H75" i="24"/>
  <c r="O74" i="24"/>
  <c r="H74" i="24"/>
  <c r="O73" i="24"/>
  <c r="H73" i="24"/>
  <c r="O72" i="24"/>
  <c r="H72" i="24"/>
  <c r="O71" i="24"/>
  <c r="H71" i="24"/>
  <c r="O70" i="24"/>
  <c r="H70" i="24"/>
  <c r="O69" i="24"/>
  <c r="H69" i="24"/>
  <c r="O68" i="24"/>
  <c r="H68" i="24"/>
  <c r="J14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H78" i="8"/>
  <c r="H79" i="8"/>
  <c r="H80" i="8"/>
  <c r="H81" i="8"/>
  <c r="H82" i="8"/>
  <c r="H83" i="8"/>
  <c r="H84" i="8"/>
  <c r="G76" i="26" l="1"/>
  <c r="G78" i="26"/>
  <c r="N70" i="25"/>
  <c r="N74" i="25"/>
  <c r="N78" i="25"/>
  <c r="N82" i="25"/>
  <c r="N73" i="25"/>
  <c r="N77" i="25"/>
  <c r="N81" i="25"/>
  <c r="N68" i="25"/>
  <c r="N72" i="25"/>
  <c r="N76" i="25"/>
  <c r="N80" i="25"/>
  <c r="N84" i="25"/>
  <c r="N69" i="25"/>
  <c r="N71" i="25"/>
  <c r="N75" i="25"/>
  <c r="N79" i="25"/>
  <c r="N83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N68" i="26"/>
  <c r="N69" i="26"/>
  <c r="J14" i="26"/>
  <c r="J22" i="24"/>
  <c r="N71" i="24"/>
  <c r="N79" i="24"/>
  <c r="N74" i="24"/>
  <c r="N78" i="24"/>
  <c r="N82" i="24"/>
  <c r="N69" i="24"/>
  <c r="N73" i="24"/>
  <c r="N77" i="24"/>
  <c r="N81" i="24"/>
  <c r="N70" i="24"/>
  <c r="N68" i="24"/>
  <c r="N72" i="24"/>
  <c r="N76" i="24"/>
  <c r="N80" i="24"/>
  <c r="N84" i="24"/>
  <c r="J26" i="24"/>
  <c r="J18" i="24"/>
  <c r="J26" i="26"/>
  <c r="J13" i="26"/>
  <c r="J17" i="26"/>
  <c r="J25" i="26"/>
  <c r="J27" i="26"/>
  <c r="J12" i="26"/>
  <c r="J16" i="26"/>
  <c r="J20" i="26"/>
  <c r="J24" i="26"/>
  <c r="K27" i="26"/>
  <c r="G79" i="26"/>
  <c r="G80" i="26"/>
  <c r="G81" i="26"/>
  <c r="G82" i="26"/>
  <c r="G83" i="26"/>
  <c r="J21" i="26"/>
  <c r="J15" i="26"/>
  <c r="J19" i="26"/>
  <c r="J23" i="26"/>
  <c r="J12" i="25"/>
  <c r="J16" i="25"/>
  <c r="J20" i="25"/>
  <c r="K27" i="25"/>
  <c r="J13" i="25"/>
  <c r="J17" i="25"/>
  <c r="J21" i="25"/>
  <c r="J25" i="25"/>
  <c r="J27" i="25"/>
  <c r="J15" i="25"/>
  <c r="J19" i="25"/>
  <c r="J23" i="25"/>
  <c r="J13" i="24"/>
  <c r="J17" i="24"/>
  <c r="J21" i="24"/>
  <c r="J25" i="24"/>
  <c r="J27" i="24"/>
  <c r="J12" i="24"/>
  <c r="J16" i="24"/>
  <c r="J20" i="24"/>
  <c r="J24" i="24"/>
  <c r="K27" i="24"/>
  <c r="J15" i="24"/>
  <c r="J19" i="24"/>
  <c r="J23" i="24"/>
  <c r="J3" i="31" l="1"/>
  <c r="J2" i="31"/>
  <c r="J68" i="31"/>
  <c r="J66" i="31"/>
  <c r="J65" i="31"/>
  <c r="J64" i="31"/>
  <c r="J63" i="31"/>
  <c r="J62" i="31"/>
  <c r="J61" i="31"/>
  <c r="J60" i="31"/>
  <c r="J59" i="31"/>
  <c r="J58" i="31"/>
  <c r="J57" i="31"/>
  <c r="K68" i="31"/>
  <c r="K66" i="31"/>
  <c r="L66" i="31" s="1"/>
  <c r="K65" i="31"/>
  <c r="L65" i="31" s="1"/>
  <c r="K64" i="31"/>
  <c r="L64" i="31" s="1"/>
  <c r="K63" i="31"/>
  <c r="K62" i="31"/>
  <c r="L62" i="31" s="1"/>
  <c r="K61" i="31"/>
  <c r="L61" i="31" s="1"/>
  <c r="K60" i="31"/>
  <c r="L60" i="31" s="1"/>
  <c r="K59" i="31"/>
  <c r="L59" i="31" s="1"/>
  <c r="K58" i="31"/>
  <c r="L58" i="31" s="1"/>
  <c r="K57" i="31"/>
  <c r="L57" i="31" l="1"/>
  <c r="C52" i="31"/>
  <c r="B3" i="31"/>
  <c r="L40" i="31" l="1"/>
  <c r="K67" i="31"/>
  <c r="L67" i="31" s="1"/>
  <c r="J67" i="31"/>
  <c r="L42" i="31"/>
  <c r="M42" i="31" s="1"/>
  <c r="K38" i="31"/>
  <c r="K42" i="31"/>
  <c r="K40" i="31"/>
  <c r="L38" i="31"/>
  <c r="K26" i="31"/>
  <c r="K25" i="31"/>
  <c r="K24" i="31"/>
  <c r="K23" i="31"/>
  <c r="K21" i="31"/>
  <c r="K20" i="31"/>
  <c r="K19" i="31"/>
  <c r="K18" i="31"/>
  <c r="K17" i="31"/>
  <c r="K16" i="31"/>
  <c r="K15" i="31"/>
  <c r="K14" i="31"/>
  <c r="K13" i="31"/>
  <c r="M38" i="31" l="1"/>
  <c r="O80" i="8"/>
  <c r="O81" i="8"/>
  <c r="O82" i="8"/>
  <c r="O83" i="8"/>
  <c r="O84" i="8"/>
  <c r="J3" i="26" l="1"/>
  <c r="B3" i="26"/>
  <c r="J2" i="26"/>
  <c r="B2" i="26"/>
  <c r="B3" i="25"/>
  <c r="J2" i="25"/>
  <c r="B2" i="25"/>
  <c r="J3" i="24"/>
  <c r="B3" i="24"/>
  <c r="J2" i="24"/>
  <c r="B2" i="24"/>
  <c r="J2" i="8"/>
  <c r="G86" i="8" l="1"/>
  <c r="G79" i="8"/>
  <c r="G81" i="8"/>
  <c r="G83" i="8"/>
  <c r="G82" i="8"/>
  <c r="G84" i="8"/>
  <c r="G78" i="8"/>
  <c r="G80" i="8"/>
  <c r="G72" i="8"/>
  <c r="G68" i="8"/>
  <c r="G74" i="8"/>
  <c r="G70" i="8"/>
  <c r="G75" i="8"/>
  <c r="G71" i="8"/>
  <c r="G76" i="8"/>
  <c r="G85" i="8"/>
  <c r="G69" i="8"/>
  <c r="G73" i="8"/>
  <c r="G77" i="8"/>
  <c r="H85" i="8" l="1"/>
  <c r="O79" i="8"/>
  <c r="O78" i="8"/>
  <c r="O77" i="8"/>
  <c r="H77" i="8"/>
  <c r="O76" i="8"/>
  <c r="H76" i="8"/>
  <c r="O75" i="8"/>
  <c r="H75" i="8"/>
  <c r="O74" i="8"/>
  <c r="H74" i="8"/>
  <c r="O73" i="8"/>
  <c r="H73" i="8"/>
  <c r="O72" i="8"/>
  <c r="H72" i="8"/>
  <c r="O71" i="8"/>
  <c r="H71" i="8"/>
  <c r="O70" i="8"/>
  <c r="H70" i="8"/>
  <c r="O69" i="8"/>
  <c r="H69" i="8"/>
  <c r="O68" i="8"/>
  <c r="H68" i="8"/>
  <c r="H86" i="8" l="1"/>
  <c r="B3" i="8" l="1"/>
  <c r="N37" i="8" l="1"/>
  <c r="H56" i="8"/>
  <c r="H55" i="8"/>
  <c r="H54" i="8"/>
  <c r="H53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G56" i="8" l="1"/>
  <c r="G40" i="8"/>
  <c r="G44" i="8"/>
  <c r="G48" i="8"/>
  <c r="G52" i="8"/>
  <c r="G37" i="8"/>
  <c r="G41" i="8"/>
  <c r="G45" i="8"/>
  <c r="G49" i="8"/>
  <c r="G53" i="8"/>
  <c r="G57" i="8"/>
  <c r="G38" i="8"/>
  <c r="G42" i="8"/>
  <c r="G46" i="8"/>
  <c r="G50" i="8"/>
  <c r="G54" i="8"/>
  <c r="G39" i="8"/>
  <c r="G43" i="8"/>
  <c r="G47" i="8"/>
  <c r="G51" i="8"/>
  <c r="G55" i="8"/>
  <c r="N38" i="8"/>
  <c r="N57" i="8"/>
  <c r="H57" i="8"/>
  <c r="H52" i="8" l="1"/>
  <c r="L26" i="8"/>
  <c r="L25" i="8"/>
  <c r="L24" i="8"/>
  <c r="L23" i="8"/>
  <c r="L21" i="8"/>
  <c r="L20" i="8"/>
  <c r="L19" i="8"/>
  <c r="L18" i="8"/>
  <c r="L17" i="8"/>
  <c r="L16" i="8"/>
  <c r="L15" i="8"/>
  <c r="L14" i="8"/>
  <c r="L13" i="8"/>
  <c r="K26" i="8"/>
  <c r="K25" i="8"/>
  <c r="K24" i="8"/>
  <c r="K23" i="8"/>
  <c r="K21" i="8"/>
  <c r="K20" i="8"/>
  <c r="K19" i="8"/>
  <c r="K18" i="8"/>
  <c r="K17" i="8"/>
  <c r="K16" i="8"/>
  <c r="K15" i="8"/>
  <c r="K14" i="8"/>
  <c r="K13" i="8"/>
  <c r="B2" i="8"/>
  <c r="N80" i="8" l="1"/>
  <c r="N82" i="8"/>
  <c r="N84" i="8"/>
  <c r="N81" i="8"/>
  <c r="N83" i="8"/>
  <c r="K12" i="31"/>
  <c r="N79" i="8"/>
  <c r="N75" i="8"/>
  <c r="N71" i="8"/>
  <c r="N86" i="8"/>
  <c r="N78" i="8"/>
  <c r="N74" i="8"/>
  <c r="N70" i="8"/>
  <c r="N77" i="8"/>
  <c r="N73" i="8"/>
  <c r="N69" i="8"/>
  <c r="N76" i="8"/>
  <c r="N72" i="8"/>
  <c r="N68" i="8"/>
  <c r="O86" i="8"/>
  <c r="K22" i="8"/>
  <c r="L12" i="8"/>
  <c r="L22" i="8"/>
  <c r="K12" i="8"/>
  <c r="J24" i="8" l="1"/>
  <c r="K22" i="31"/>
  <c r="N85" i="8"/>
  <c r="O85" i="8"/>
  <c r="J16" i="8"/>
  <c r="J19" i="8"/>
  <c r="J15" i="8"/>
  <c r="J20" i="8"/>
  <c r="J13" i="8"/>
  <c r="J21" i="8"/>
  <c r="J14" i="8"/>
  <c r="J18" i="8"/>
  <c r="J17" i="8"/>
  <c r="J23" i="8"/>
  <c r="J26" i="8"/>
  <c r="J25" i="8"/>
  <c r="J27" i="8"/>
  <c r="J22" i="8"/>
  <c r="J12" i="8"/>
  <c r="I46" i="31" l="1"/>
  <c r="J18" i="31"/>
  <c r="J13" i="31"/>
  <c r="J15" i="31"/>
  <c r="J21" i="31"/>
  <c r="J14" i="31"/>
  <c r="J27" i="31"/>
  <c r="J20" i="31"/>
  <c r="J17" i="31"/>
  <c r="J26" i="31"/>
  <c r="J25" i="31"/>
  <c r="J12" i="31"/>
  <c r="J24" i="31"/>
  <c r="J19" i="31"/>
  <c r="J23" i="31"/>
  <c r="J16" i="31"/>
  <c r="J22" i="31"/>
  <c r="K27" i="31"/>
  <c r="C7" i="31" s="1"/>
  <c r="J43" i="31" l="1"/>
  <c r="J44" i="31"/>
  <c r="J41" i="31"/>
  <c r="J45" i="31"/>
  <c r="J39" i="31"/>
  <c r="J42" i="31"/>
  <c r="J38" i="31"/>
  <c r="C33" i="31" s="1"/>
  <c r="J46" i="31"/>
  <c r="J40" i="31"/>
  <c r="W39" i="31"/>
  <c r="B2" i="31" l="1"/>
  <c r="L43" i="31" l="1"/>
  <c r="H46" i="31"/>
  <c r="K43" i="31"/>
  <c r="K27" i="8"/>
  <c r="L27" i="8"/>
  <c r="M45" i="31" l="1"/>
  <c r="M43" i="31"/>
  <c r="M40" i="31"/>
  <c r="M39" i="31"/>
  <c r="K46" i="31"/>
  <c r="L46" i="31"/>
  <c r="M46" i="31" s="1"/>
  <c r="G81" i="24" l="1"/>
  <c r="G72" i="24" l="1"/>
  <c r="G71" i="24"/>
  <c r="G83" i="24"/>
  <c r="G70" i="24"/>
  <c r="G75" i="24"/>
  <c r="G73" i="24"/>
  <c r="G80" i="24"/>
  <c r="G78" i="24"/>
  <c r="G79" i="24"/>
  <c r="G68" i="24"/>
  <c r="G77" i="24"/>
  <c r="G76" i="24"/>
  <c r="G69" i="24"/>
  <c r="G82" i="24"/>
  <c r="G74" i="24"/>
  <c r="G84" i="24"/>
</calcChain>
</file>

<file path=xl/sharedStrings.xml><?xml version="1.0" encoding="utf-8"?>
<sst xmlns="http://schemas.openxmlformats.org/spreadsheetml/2006/main" count="1107" uniqueCount="213">
  <si>
    <t>ÍNDICE</t>
  </si>
  <si>
    <t>Var. %</t>
  </si>
  <si>
    <t>1. Exportaciones por tipo y sector</t>
  </si>
  <si>
    <t>No Tradicional</t>
  </si>
  <si>
    <t>Agropecuario</t>
  </si>
  <si>
    <t>Maderas y papeles</t>
  </si>
  <si>
    <t>Metalmecánico</t>
  </si>
  <si>
    <t>Minería no metálica</t>
  </si>
  <si>
    <t>Químicos</t>
  </si>
  <si>
    <t>Otros no tradicionales</t>
  </si>
  <si>
    <t>Siderometalúrgico y joyería</t>
  </si>
  <si>
    <t>Textil</t>
  </si>
  <si>
    <t xml:space="preserve">Exportaciones </t>
  </si>
  <si>
    <t>Total</t>
  </si>
  <si>
    <t>Tradicional</t>
  </si>
  <si>
    <t>Agrícola</t>
  </si>
  <si>
    <t>Minería</t>
  </si>
  <si>
    <t>Pesca</t>
  </si>
  <si>
    <t>Pesquero</t>
  </si>
  <si>
    <t>Petróleo y derivados</t>
  </si>
  <si>
    <t>Part.% 2016</t>
  </si>
  <si>
    <t xml:space="preserve">Var.% </t>
  </si>
  <si>
    <t>Var. Mlls</t>
  </si>
  <si>
    <t>Fuente: Sunat                                                                                                                                                           Elaboración: CIE-PERUCÁMARAS</t>
  </si>
  <si>
    <t>(Millones de US$ FOB)</t>
  </si>
  <si>
    <t>Fuente: Sunat                                                                                                            Elaboración: CIE-PERUCÁMARAS</t>
  </si>
  <si>
    <t>(Miles de US$ FOB)</t>
  </si>
  <si>
    <t>2. Principales productos exportados</t>
  </si>
  <si>
    <t>3. Principales Socios Comerciales</t>
  </si>
  <si>
    <t>Estados Unidos</t>
  </si>
  <si>
    <t>China</t>
  </si>
  <si>
    <t>Alemania</t>
  </si>
  <si>
    <t>País Destino</t>
  </si>
  <si>
    <t>Otros</t>
  </si>
  <si>
    <t>Italia</t>
  </si>
  <si>
    <t>Colombia</t>
  </si>
  <si>
    <t>2. Exportaciones de la Macro Región por Departamentos</t>
  </si>
  <si>
    <t>Departamento</t>
  </si>
  <si>
    <t>4. Principales productos exportados</t>
  </si>
  <si>
    <t>Fuente: Sunat                                                                                                                       Elaboración: CIE-PERUCÁMARAS</t>
  </si>
  <si>
    <t>Exportaciones procedentes del departamento - I semestre 2017</t>
  </si>
  <si>
    <t>Principales Exportaciones No Tradicionales - I semestre</t>
  </si>
  <si>
    <t>Principales Exportaciones Tradicionales - I semestre</t>
  </si>
  <si>
    <t>Part.% 2017</t>
  </si>
  <si>
    <t>2016 - I</t>
  </si>
  <si>
    <t>2017 - I</t>
  </si>
  <si>
    <t xml:space="preserve"> </t>
  </si>
  <si>
    <t>Principales Socios Comerciales de productos  No Tradicionales -  I semestre</t>
  </si>
  <si>
    <t>Principales Socios Comerciales de productos Tradicionales -  I semestre</t>
  </si>
  <si>
    <t xml:space="preserve">Exportaciones procedentes de la Macro Región oriente  -I semestre </t>
  </si>
  <si>
    <t>Principales Socios Comerciales - I semestre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</si>
  <si>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</si>
  <si>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</si>
  <si>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</si>
  <si>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</si>
  <si>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</si>
  <si>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</si>
  <si>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</si>
  <si>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</si>
  <si>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</si>
  <si>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Información ampliada del Reporte Regional de la Macro Región Centro - Edición N° 259</t>
  </si>
  <si>
    <t>Exportaciones procedentes de la Macro Región Centro  - I semestre 2017</t>
  </si>
  <si>
    <t>Mangos</t>
  </si>
  <si>
    <t>Uvas</t>
  </si>
  <si>
    <t>Paltas</t>
  </si>
  <si>
    <t>Espárragos</t>
  </si>
  <si>
    <t>Flores frescas</t>
  </si>
  <si>
    <t>Veneras</t>
  </si>
  <si>
    <t>Caballas</t>
  </si>
  <si>
    <t>Otras preparaciones y conservas de pescado</t>
  </si>
  <si>
    <t>Preparaciones y conservas de anchoas</t>
  </si>
  <si>
    <t>Tubos y perfiles huecos de hierro o acero con soldadura</t>
  </si>
  <si>
    <t>Latas o botes de hierro o acero</t>
  </si>
  <si>
    <t>Barras de hierro o acero sin alear</t>
  </si>
  <si>
    <t>Premezcla acuicola</t>
  </si>
  <si>
    <t>Aceites animales</t>
  </si>
  <si>
    <t>Arvejas</t>
  </si>
  <si>
    <t>Frutas congeladas con adición de azúcar o edulcurante</t>
  </si>
  <si>
    <t>Paprika seca</t>
  </si>
  <si>
    <t>Cobre</t>
  </si>
  <si>
    <t>Oro</t>
  </si>
  <si>
    <t>Plata</t>
  </si>
  <si>
    <t>Plomo</t>
  </si>
  <si>
    <t>Zinc</t>
  </si>
  <si>
    <t>Molibdeno</t>
  </si>
  <si>
    <t>Hierro</t>
  </si>
  <si>
    <t>pesca</t>
  </si>
  <si>
    <t>Aceite de pescado</t>
  </si>
  <si>
    <t>Harina de pescado</t>
  </si>
  <si>
    <t>Otras semillas (principalmente de jojoba)</t>
  </si>
  <si>
    <t>Frijoles</t>
  </si>
  <si>
    <t>Maca</t>
  </si>
  <si>
    <t>Quinua</t>
  </si>
  <si>
    <t>Tara en polvo</t>
  </si>
  <si>
    <t>Cacao</t>
  </si>
  <si>
    <t>Goma de tara</t>
  </si>
  <si>
    <t>Artículos confeccionados varios</t>
  </si>
  <si>
    <t>Suéteres, cardigans y similares de punto de fibras acrílicas o madracrílicas</t>
  </si>
  <si>
    <t>Suéteres, cardigans y similares de punto de lana</t>
  </si>
  <si>
    <t>Accesorios de punto</t>
  </si>
  <si>
    <t>Alfombras y demás revestimientos para el suelo, de materia textil, con mechón insertado, incluso confeccionados de lana o pelo fino</t>
  </si>
  <si>
    <t xml:space="preserve">Chales, pañuelos de cuello, bufandas, mantillas, velos y artículos similares de lana </t>
  </si>
  <si>
    <t>Harina de cereales</t>
  </si>
  <si>
    <t>Cacao en polvo sin adición</t>
  </si>
  <si>
    <t>Productos alimenticios a base de cereales</t>
  </si>
  <si>
    <t xml:space="preserve">Granos de cereales trabajados </t>
  </si>
  <si>
    <t>Filetes y carne de truchas</t>
  </si>
  <si>
    <t>Truchas</t>
  </si>
  <si>
    <t>Chochos</t>
  </si>
  <si>
    <t>Hortalizas secas</t>
  </si>
  <si>
    <t>Bananas</t>
  </si>
  <si>
    <t xml:space="preserve">Alcohol etílico sin desnaturalizar </t>
  </si>
  <si>
    <t>Mandarinas y variedades</t>
  </si>
  <si>
    <t>Chocolates y demás preparaciones de cacao</t>
  </si>
  <si>
    <t>Manteca de cacao</t>
  </si>
  <si>
    <t>Pimiento</t>
  </si>
  <si>
    <t>Otras frutas frescas (Principalmente granadas)</t>
  </si>
  <si>
    <t>Mandarinas</t>
  </si>
  <si>
    <t>Semillas, frutos y esporas, para siembra</t>
  </si>
  <si>
    <t>Algas</t>
  </si>
  <si>
    <t>Semillas de tomates, para siembra</t>
  </si>
  <si>
    <t>Preparaciones o conservas de tomate</t>
  </si>
  <si>
    <t>Aleaciones de estaño</t>
  </si>
  <si>
    <t>Camisas de punto de algodón para hombres o mujeres</t>
  </si>
  <si>
    <t>Camisas de punto de las demás materias textiles</t>
  </si>
  <si>
    <t>Camisas para hombres o niños de punto de algodón</t>
  </si>
  <si>
    <t>Otras prendas de punto de fibra sintética o artificiales</t>
  </si>
  <si>
    <t>Camisas para hombres o niños de punto de fibras sintéticas o artificiales</t>
  </si>
  <si>
    <t>Kion</t>
  </si>
  <si>
    <t>Cúrcuma</t>
  </si>
  <si>
    <t>Maíz</t>
  </si>
  <si>
    <t>Preparaciones o conservas de papas</t>
  </si>
  <si>
    <t>Habas</t>
  </si>
  <si>
    <t>Camu Camu</t>
  </si>
  <si>
    <t>Follaje</t>
  </si>
  <si>
    <t xml:space="preserve">Cueros preparados de bovino o equino </t>
  </si>
  <si>
    <t>Maíz y variedades</t>
  </si>
  <si>
    <t>Piñas</t>
  </si>
  <si>
    <t>Maní</t>
  </si>
  <si>
    <t>Granadilla, maracuyá y demás frutas de la pasión</t>
  </si>
  <si>
    <t>Plata en bruto aleada</t>
  </si>
  <si>
    <t>Aparatos para tratamiento  mediante temperatura</t>
  </si>
  <si>
    <t>Artefactos eléctricos</t>
  </si>
  <si>
    <t>Máquinas para limpieza, clasificación o cribado de semillas</t>
  </si>
  <si>
    <t>Máquinas para preparación de alimentos</t>
  </si>
  <si>
    <t>Máquinas y aparatos mecánicos con función propia</t>
  </si>
  <si>
    <t>Partes para máquinas para preparación de alimentos</t>
  </si>
  <si>
    <t>Café</t>
  </si>
  <si>
    <t>Estaño</t>
  </si>
  <si>
    <t>Muestras de roca</t>
  </si>
  <si>
    <t>Algodón</t>
  </si>
  <si>
    <t>Cueros y pieles</t>
  </si>
  <si>
    <t>Estraño</t>
  </si>
  <si>
    <t>Nafta</t>
  </si>
  <si>
    <t>GLP</t>
  </si>
  <si>
    <t xml:space="preserve">GLP </t>
  </si>
  <si>
    <t>Lana esquilada</t>
  </si>
  <si>
    <t>Países Bajos</t>
  </si>
  <si>
    <t>Francia</t>
  </si>
  <si>
    <t>España</t>
  </si>
  <si>
    <t>Bolivia</t>
  </si>
  <si>
    <t>Venezuela</t>
  </si>
  <si>
    <t>Reino Unido</t>
  </si>
  <si>
    <t>Brasil</t>
  </si>
  <si>
    <t>Nigeria</t>
  </si>
  <si>
    <t>Ghana</t>
  </si>
  <si>
    <t>Ecuador</t>
  </si>
  <si>
    <t>Bélgica</t>
  </si>
  <si>
    <t>Panamá</t>
  </si>
  <si>
    <t>Australia</t>
  </si>
  <si>
    <t>Japón</t>
  </si>
  <si>
    <t>Tailandia</t>
  </si>
  <si>
    <t>Bulgaria</t>
  </si>
  <si>
    <t xml:space="preserve">Chile </t>
  </si>
  <si>
    <t>República Checa</t>
  </si>
  <si>
    <t>Suiza</t>
  </si>
  <si>
    <t>Taiwan</t>
  </si>
  <si>
    <t>Canadá</t>
  </si>
  <si>
    <t>Hong Kong</t>
  </si>
  <si>
    <t>Corea del Sur</t>
  </si>
  <si>
    <t>México</t>
  </si>
  <si>
    <t>Argentina</t>
  </si>
  <si>
    <t>Rusia</t>
  </si>
  <si>
    <t>Finlandia</t>
  </si>
  <si>
    <t>India</t>
  </si>
  <si>
    <t>Malasia</t>
  </si>
  <si>
    <t>Dinamarca</t>
  </si>
  <si>
    <t>Sudáfrica</t>
  </si>
  <si>
    <t>Nueva Zelanda</t>
  </si>
  <si>
    <t>República Dominicana</t>
  </si>
  <si>
    <t>Nicaragua</t>
  </si>
  <si>
    <t>Honduras</t>
  </si>
  <si>
    <t>Filipinas</t>
  </si>
  <si>
    <t>Vietnam</t>
  </si>
  <si>
    <t>Noruega</t>
  </si>
  <si>
    <t>Polonia</t>
  </si>
  <si>
    <t>Suecia</t>
  </si>
  <si>
    <t>Emiratos Árabes Unidos</t>
  </si>
  <si>
    <t>Namibia</t>
  </si>
  <si>
    <t>Uruguay</t>
  </si>
  <si>
    <t>Eslovaquia</t>
  </si>
  <si>
    <t>Omán</t>
  </si>
  <si>
    <t>Exportaciones por regiones - Primer semestre de 2017</t>
  </si>
  <si>
    <t>Lunes, 2 de octubre de 2017</t>
  </si>
  <si>
    <t>Exportaciones Macro Región Centro - Primer semestre de 2017</t>
  </si>
  <si>
    <t>Áncash: Exportaciones al primer semestre</t>
  </si>
  <si>
    <t>Apurímac: Exportaciones al primer semestre</t>
  </si>
  <si>
    <t>Ayacucho: Exportaciones al primer semestre</t>
  </si>
  <si>
    <t>Huancavelica: Exportaciones al primer semestre</t>
  </si>
  <si>
    <t>Huánuco: Exportaciones al primer semestre</t>
  </si>
  <si>
    <t>Ica: Exportaciones al primer semestre</t>
  </si>
  <si>
    <t>Junín: Exportaciones al primer semestre</t>
  </si>
  <si>
    <t>Pasco: Exportaciones al primer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</si>
</sst>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#,##0.0"/>
    <numFmt numFmtId="166" formatCode="0.0"/>
    <numFmt numFmtId="167" formatCode="#,##0.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i/>
      <sz val="1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Cambria"/>
      <family val="1"/>
      <scheme val="major"/>
    </font>
    <font>
      <i/>
      <sz val="10"/>
      <color theme="1" tint="0.34998626667073579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 Narrow"/>
      <family val="2"/>
    </font>
    <font>
      <b/>
      <sz val="9"/>
      <name val="Calibri"/>
      <family val="2"/>
      <scheme val="minor"/>
    </font>
    <font>
      <b/>
      <sz val="9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Book Antiqua"/>
      <family val="1"/>
    </font>
    <font>
      <b/>
      <sz val="16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9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3">
    <xf numFmtId="0" fontId="0" fillId="0" borderId="0" xfId="0"/>
    <xf numFmtId="0" fontId="0" fillId="2" borderId="0" xfId="0" applyFill="1"/>
    <xf numFmtId="0" fontId="0" fillId="2" borderId="0" xfId="0" applyFont="1" applyFill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6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7" fillId="4" borderId="0" xfId="0" applyFont="1" applyFill="1" applyBorder="1" applyAlignment="1">
      <alignment horizontal="left"/>
    </xf>
    <xf numFmtId="0" fontId="0" fillId="4" borderId="0" xfId="0" applyFont="1" applyFill="1" applyBorder="1"/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10" fillId="2" borderId="4" xfId="0" applyFont="1" applyFill="1" applyBorder="1" applyAlignment="1">
      <alignment horizontal="left"/>
    </xf>
    <xf numFmtId="0" fontId="0" fillId="2" borderId="11" xfId="0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165" fontId="12" fillId="2" borderId="0" xfId="0" applyNumberFormat="1" applyFont="1" applyFill="1" applyBorder="1"/>
    <xf numFmtId="39" fontId="4" fillId="2" borderId="0" xfId="2" applyFont="1" applyFill="1" applyBorder="1" applyAlignment="1">
      <alignment horizontal="left"/>
    </xf>
    <xf numFmtId="0" fontId="5" fillId="2" borderId="0" xfId="0" applyFont="1" applyFill="1" applyBorder="1" applyAlignment="1"/>
    <xf numFmtId="0" fontId="15" fillId="2" borderId="0" xfId="0" applyFont="1" applyFill="1"/>
    <xf numFmtId="0" fontId="15" fillId="2" borderId="0" xfId="0" applyFont="1" applyFill="1" applyAlignment="1">
      <alignment vertical="center"/>
    </xf>
    <xf numFmtId="166" fontId="15" fillId="2" borderId="0" xfId="0" applyNumberFormat="1" applyFont="1" applyFill="1"/>
    <xf numFmtId="164" fontId="15" fillId="2" borderId="0" xfId="1" applyNumberFormat="1" applyFont="1" applyFill="1"/>
    <xf numFmtId="166" fontId="0" fillId="2" borderId="0" xfId="0" applyNumberFormat="1" applyFont="1" applyFill="1" applyBorder="1"/>
    <xf numFmtId="0" fontId="15" fillId="2" borderId="0" xfId="0" applyFont="1" applyFill="1" applyBorder="1"/>
    <xf numFmtId="0" fontId="6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top"/>
    </xf>
    <xf numFmtId="165" fontId="15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3" fontId="5" fillId="2" borderId="0" xfId="0" applyNumberFormat="1" applyFont="1" applyFill="1" applyBorder="1"/>
    <xf numFmtId="164" fontId="5" fillId="2" borderId="0" xfId="1" applyNumberFormat="1" applyFont="1" applyFill="1" applyBorder="1"/>
    <xf numFmtId="3" fontId="4" fillId="2" borderId="0" xfId="0" applyNumberFormat="1" applyFont="1" applyFill="1" applyBorder="1"/>
    <xf numFmtId="164" fontId="4" fillId="2" borderId="0" xfId="1" applyNumberFormat="1" applyFont="1" applyFill="1" applyBorder="1"/>
    <xf numFmtId="0" fontId="1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/>
    <xf numFmtId="0" fontId="0" fillId="2" borderId="12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 indent="1"/>
    </xf>
    <xf numFmtId="0" fontId="18" fillId="2" borderId="6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/>
    </xf>
    <xf numFmtId="165" fontId="12" fillId="2" borderId="14" xfId="0" applyNumberFormat="1" applyFont="1" applyFill="1" applyBorder="1"/>
    <xf numFmtId="165" fontId="12" fillId="2" borderId="2" xfId="0" applyNumberFormat="1" applyFont="1" applyFill="1" applyBorder="1"/>
    <xf numFmtId="165" fontId="12" fillId="2" borderId="15" xfId="0" applyNumberFormat="1" applyFont="1" applyFill="1" applyBorder="1"/>
    <xf numFmtId="164" fontId="12" fillId="2" borderId="14" xfId="1" applyNumberFormat="1" applyFont="1" applyFill="1" applyBorder="1" applyAlignment="1">
      <alignment horizontal="right"/>
    </xf>
    <xf numFmtId="164" fontId="12" fillId="2" borderId="13" xfId="1" applyNumberFormat="1" applyFont="1" applyFill="1" applyBorder="1" applyAlignment="1">
      <alignment horizontal="right"/>
    </xf>
    <xf numFmtId="164" fontId="12" fillId="2" borderId="15" xfId="1" applyNumberFormat="1" applyFont="1" applyFill="1" applyBorder="1" applyAlignment="1">
      <alignment horizontal="right"/>
    </xf>
    <xf numFmtId="0" fontId="19" fillId="3" borderId="8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164" fontId="12" fillId="3" borderId="13" xfId="1" applyNumberFormat="1" applyFont="1" applyFill="1" applyBorder="1" applyAlignment="1">
      <alignment horizontal="right"/>
    </xf>
    <xf numFmtId="164" fontId="12" fillId="3" borderId="13" xfId="1" applyNumberFormat="1" applyFont="1" applyFill="1" applyBorder="1"/>
    <xf numFmtId="165" fontId="12" fillId="3" borderId="13" xfId="0" applyNumberFormat="1" applyFont="1" applyFill="1" applyBorder="1" applyAlignment="1">
      <alignment horizontal="right"/>
    </xf>
    <xf numFmtId="164" fontId="12" fillId="3" borderId="3" xfId="1" applyNumberFormat="1" applyFont="1" applyFill="1" applyBorder="1" applyAlignment="1">
      <alignment horizontal="right"/>
    </xf>
    <xf numFmtId="164" fontId="12" fillId="3" borderId="14" xfId="1" applyNumberFormat="1" applyFont="1" applyFill="1" applyBorder="1" applyAlignment="1">
      <alignment horizontal="right"/>
    </xf>
    <xf numFmtId="164" fontId="12" fillId="3" borderId="15" xfId="1" applyNumberFormat="1" applyFont="1" applyFill="1" applyBorder="1" applyAlignment="1">
      <alignment horizontal="right"/>
    </xf>
    <xf numFmtId="0" fontId="19" fillId="3" borderId="8" xfId="0" applyFont="1" applyFill="1" applyBorder="1"/>
    <xf numFmtId="0" fontId="19" fillId="3" borderId="9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165" fontId="12" fillId="3" borderId="8" xfId="0" applyNumberFormat="1" applyFont="1" applyFill="1" applyBorder="1"/>
    <xf numFmtId="165" fontId="12" fillId="3" borderId="3" xfId="0" applyNumberFormat="1" applyFont="1" applyFill="1" applyBorder="1"/>
    <xf numFmtId="4" fontId="0" fillId="2" borderId="0" xfId="0" applyNumberFormat="1" applyFont="1" applyFill="1" applyBorder="1"/>
    <xf numFmtId="0" fontId="13" fillId="2" borderId="0" xfId="0" applyFont="1" applyFill="1" applyBorder="1"/>
    <xf numFmtId="0" fontId="23" fillId="2" borderId="0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164" fontId="12" fillId="2" borderId="12" xfId="1" applyNumberFormat="1" applyFont="1" applyFill="1" applyBorder="1" applyAlignment="1">
      <alignment horizontal="right"/>
    </xf>
    <xf numFmtId="164" fontId="12" fillId="2" borderId="7" xfId="1" applyNumberFormat="1" applyFont="1" applyFill="1" applyBorder="1" applyAlignment="1">
      <alignment horizontal="right"/>
    </xf>
    <xf numFmtId="165" fontId="12" fillId="3" borderId="6" xfId="0" applyNumberFormat="1" applyFont="1" applyFill="1" applyBorder="1"/>
    <xf numFmtId="165" fontId="26" fillId="2" borderId="14" xfId="0" applyNumberFormat="1" applyFont="1" applyFill="1" applyBorder="1"/>
    <xf numFmtId="0" fontId="27" fillId="2" borderId="11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164" fontId="26" fillId="2" borderId="12" xfId="1" applyNumberFormat="1" applyFont="1" applyFill="1" applyBorder="1" applyAlignment="1">
      <alignment horizontal="right"/>
    </xf>
    <xf numFmtId="0" fontId="27" fillId="2" borderId="6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/>
    </xf>
    <xf numFmtId="164" fontId="12" fillId="3" borderId="7" xfId="1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165" fontId="26" fillId="2" borderId="0" xfId="0" applyNumberFormat="1" applyFont="1" applyFill="1" applyBorder="1"/>
    <xf numFmtId="0" fontId="18" fillId="2" borderId="0" xfId="0" applyFont="1" applyFill="1" applyBorder="1" applyAlignment="1">
      <alignment horizontal="left"/>
    </xf>
    <xf numFmtId="164" fontId="26" fillId="2" borderId="14" xfId="1" applyNumberFormat="1" applyFont="1" applyFill="1" applyBorder="1" applyAlignment="1">
      <alignment horizontal="right"/>
    </xf>
    <xf numFmtId="164" fontId="26" fillId="2" borderId="15" xfId="1" applyNumberFormat="1" applyFont="1" applyFill="1" applyBorder="1" applyAlignment="1">
      <alignment horizontal="right"/>
    </xf>
    <xf numFmtId="164" fontId="26" fillId="2" borderId="0" xfId="1" applyNumberFormat="1" applyFont="1" applyFill="1" applyBorder="1" applyAlignment="1">
      <alignment horizontal="right"/>
    </xf>
    <xf numFmtId="164" fontId="26" fillId="2" borderId="2" xfId="1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165" fontId="26" fillId="2" borderId="13" xfId="0" applyNumberFormat="1" applyFont="1" applyFill="1" applyBorder="1"/>
    <xf numFmtId="164" fontId="26" fillId="2" borderId="13" xfId="1" applyNumberFormat="1" applyFont="1" applyFill="1" applyBorder="1"/>
    <xf numFmtId="165" fontId="26" fillId="2" borderId="1" xfId="0" applyNumberFormat="1" applyFont="1" applyFill="1" applyBorder="1"/>
    <xf numFmtId="164" fontId="26" fillId="2" borderId="1" xfId="1" applyNumberFormat="1" applyFont="1" applyFill="1" applyBorder="1" applyAlignment="1">
      <alignment horizontal="right"/>
    </xf>
    <xf numFmtId="167" fontId="26" fillId="2" borderId="14" xfId="0" applyNumberFormat="1" applyFont="1" applyFill="1" applyBorder="1"/>
    <xf numFmtId="165" fontId="12" fillId="2" borderId="3" xfId="0" applyNumberFormat="1" applyFont="1" applyFill="1" applyBorder="1"/>
    <xf numFmtId="164" fontId="12" fillId="2" borderId="3" xfId="1" applyNumberFormat="1" applyFont="1" applyFill="1" applyBorder="1" applyAlignment="1">
      <alignment horizontal="right"/>
    </xf>
    <xf numFmtId="165" fontId="12" fillId="2" borderId="10" xfId="0" applyNumberFormat="1" applyFont="1" applyFill="1" applyBorder="1"/>
    <xf numFmtId="0" fontId="18" fillId="2" borderId="8" xfId="0" applyFont="1" applyFill="1" applyBorder="1" applyAlignment="1">
      <alignment horizontal="left" vertical="center" indent="1"/>
    </xf>
    <xf numFmtId="0" fontId="4" fillId="2" borderId="12" xfId="0" applyFont="1" applyFill="1" applyBorder="1"/>
    <xf numFmtId="0" fontId="4" fillId="2" borderId="7" xfId="0" applyFont="1" applyFill="1" applyBorder="1"/>
    <xf numFmtId="0" fontId="4" fillId="2" borderId="10" xfId="0" applyFont="1" applyFill="1" applyBorder="1" applyAlignment="1">
      <alignment vertical="center"/>
    </xf>
    <xf numFmtId="0" fontId="18" fillId="3" borderId="6" xfId="0" applyFont="1" applyFill="1" applyBorder="1" applyAlignment="1">
      <alignment horizontal="left" vertical="center" indent="1"/>
    </xf>
    <xf numFmtId="0" fontId="4" fillId="3" borderId="7" xfId="0" applyFont="1" applyFill="1" applyBorder="1"/>
    <xf numFmtId="165" fontId="12" fillId="3" borderId="10" xfId="0" applyNumberFormat="1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/>
    <xf numFmtId="0" fontId="4" fillId="2" borderId="6" xfId="0" applyFont="1" applyFill="1" applyBorder="1"/>
    <xf numFmtId="0" fontId="17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4" fillId="2" borderId="2" xfId="0" applyFont="1" applyFill="1" applyBorder="1"/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166" fontId="4" fillId="2" borderId="0" xfId="0" applyNumberFormat="1" applyFont="1" applyFill="1"/>
    <xf numFmtId="164" fontId="4" fillId="2" borderId="0" xfId="1" applyNumberFormat="1" applyFont="1" applyFill="1"/>
    <xf numFmtId="0" fontId="4" fillId="2" borderId="0" xfId="0" applyFont="1" applyFill="1" applyAlignment="1">
      <alignment horizontal="left"/>
    </xf>
    <xf numFmtId="165" fontId="4" fillId="2" borderId="0" xfId="0" applyNumberFormat="1" applyFont="1" applyFill="1"/>
    <xf numFmtId="0" fontId="4" fillId="2" borderId="0" xfId="0" applyFont="1" applyFill="1" applyAlignment="1">
      <alignment horizontal="right"/>
    </xf>
    <xf numFmtId="165" fontId="4" fillId="2" borderId="12" xfId="0" applyNumberFormat="1" applyFont="1" applyFill="1" applyBorder="1"/>
    <xf numFmtId="0" fontId="31" fillId="2" borderId="0" xfId="0" applyFont="1" applyFill="1" applyBorder="1"/>
    <xf numFmtId="166" fontId="31" fillId="2" borderId="0" xfId="0" applyNumberFormat="1" applyFont="1" applyFill="1" applyBorder="1"/>
    <xf numFmtId="164" fontId="12" fillId="2" borderId="12" xfId="1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9" fillId="7" borderId="4" xfId="0" applyFont="1" applyFill="1" applyBorder="1" applyAlignment="1">
      <alignment horizontal="left" vertical="center"/>
    </xf>
    <xf numFmtId="0" fontId="29" fillId="7" borderId="5" xfId="0" applyFont="1" applyFill="1" applyBorder="1" applyAlignment="1">
      <alignment horizontal="left" vertical="center"/>
    </xf>
    <xf numFmtId="0" fontId="29" fillId="6" borderId="11" xfId="0" applyFont="1" applyFill="1" applyBorder="1" applyAlignment="1">
      <alignment horizontal="left" vertical="center"/>
    </xf>
    <xf numFmtId="0" fontId="29" fillId="6" borderId="12" xfId="0" applyFont="1" applyFill="1" applyBorder="1" applyAlignment="1">
      <alignment horizontal="left" vertical="center"/>
    </xf>
    <xf numFmtId="0" fontId="29" fillId="3" borderId="11" xfId="0" applyFont="1" applyFill="1" applyBorder="1" applyAlignment="1">
      <alignment horizontal="left" vertical="center"/>
    </xf>
    <xf numFmtId="0" fontId="29" fillId="3" borderId="12" xfId="0" applyFont="1" applyFill="1" applyBorder="1" applyAlignment="1">
      <alignment horizontal="left" vertical="center"/>
    </xf>
    <xf numFmtId="165" fontId="28" fillId="7" borderId="13" xfId="0" applyNumberFormat="1" applyFont="1" applyFill="1" applyBorder="1"/>
    <xf numFmtId="165" fontId="28" fillId="3" borderId="14" xfId="0" applyNumberFormat="1" applyFont="1" applyFill="1" applyBorder="1"/>
    <xf numFmtId="165" fontId="28" fillId="6" borderId="14" xfId="0" applyNumberFormat="1" applyFont="1" applyFill="1" applyBorder="1"/>
    <xf numFmtId="165" fontId="15" fillId="2" borderId="12" xfId="0" applyNumberFormat="1" applyFont="1" applyFill="1" applyBorder="1"/>
    <xf numFmtId="165" fontId="12" fillId="2" borderId="13" xfId="0" applyNumberFormat="1" applyFont="1" applyFill="1" applyBorder="1" applyAlignment="1">
      <alignment horizontal="right"/>
    </xf>
    <xf numFmtId="165" fontId="12" fillId="2" borderId="14" xfId="0" applyNumberFormat="1" applyFont="1" applyFill="1" applyBorder="1" applyAlignment="1">
      <alignment horizontal="right"/>
    </xf>
    <xf numFmtId="165" fontId="12" fillId="2" borderId="15" xfId="0" applyNumberFormat="1" applyFont="1" applyFill="1" applyBorder="1" applyAlignment="1">
      <alignment horizontal="right"/>
    </xf>
    <xf numFmtId="165" fontId="12" fillId="3" borderId="3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 vertical="top" wrapText="1"/>
    </xf>
    <xf numFmtId="165" fontId="0" fillId="2" borderId="0" xfId="0" applyNumberFormat="1" applyFont="1" applyFill="1" applyBorder="1"/>
    <xf numFmtId="165" fontId="13" fillId="2" borderId="0" xfId="0" applyNumberFormat="1" applyFont="1" applyFill="1" applyBorder="1"/>
    <xf numFmtId="0" fontId="32" fillId="2" borderId="4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0" fontId="33" fillId="2" borderId="1" xfId="0" applyFont="1" applyFill="1" applyBorder="1"/>
    <xf numFmtId="0" fontId="33" fillId="2" borderId="11" xfId="0" applyFont="1" applyFill="1" applyBorder="1"/>
    <xf numFmtId="4" fontId="12" fillId="3" borderId="13" xfId="0" applyNumberFormat="1" applyFont="1" applyFill="1" applyBorder="1" applyAlignment="1">
      <alignment horizontal="right"/>
    </xf>
    <xf numFmtId="4" fontId="12" fillId="2" borderId="13" xfId="0" applyNumberFormat="1" applyFont="1" applyFill="1" applyBorder="1" applyAlignment="1">
      <alignment horizontal="right"/>
    </xf>
    <xf numFmtId="4" fontId="12" fillId="2" borderId="14" xfId="0" applyNumberFormat="1" applyFont="1" applyFill="1" applyBorder="1" applyAlignment="1">
      <alignment horizontal="right"/>
    </xf>
    <xf numFmtId="4" fontId="12" fillId="2" borderId="15" xfId="0" applyNumberFormat="1" applyFont="1" applyFill="1" applyBorder="1" applyAlignment="1">
      <alignment horizontal="right"/>
    </xf>
    <xf numFmtId="4" fontId="12" fillId="3" borderId="3" xfId="0" applyNumberFormat="1" applyFont="1" applyFill="1" applyBorder="1" applyAlignment="1">
      <alignment horizontal="right"/>
    </xf>
    <xf numFmtId="165" fontId="35" fillId="2" borderId="0" xfId="0" applyNumberFormat="1" applyFont="1" applyFill="1" applyBorder="1"/>
    <xf numFmtId="164" fontId="12" fillId="2" borderId="0" xfId="1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indent="2"/>
    </xf>
    <xf numFmtId="0" fontId="30" fillId="2" borderId="0" xfId="0" applyFont="1" applyFill="1" applyBorder="1"/>
    <xf numFmtId="0" fontId="24" fillId="3" borderId="0" xfId="0" applyFont="1" applyFill="1" applyBorder="1" applyAlignment="1">
      <alignment horizontal="left" vertical="center"/>
    </xf>
    <xf numFmtId="165" fontId="25" fillId="3" borderId="0" xfId="0" applyNumberFormat="1" applyFont="1" applyFill="1" applyBorder="1"/>
    <xf numFmtId="164" fontId="28" fillId="3" borderId="0" xfId="1" applyNumberFormat="1" applyFont="1" applyFill="1" applyBorder="1" applyAlignment="1">
      <alignment horizontal="right"/>
    </xf>
    <xf numFmtId="0" fontId="36" fillId="3" borderId="4" xfId="0" applyFont="1" applyFill="1" applyBorder="1" applyAlignment="1">
      <alignment horizontal="left" indent="1"/>
    </xf>
    <xf numFmtId="0" fontId="24" fillId="3" borderId="1" xfId="0" applyFont="1" applyFill="1" applyBorder="1" applyAlignment="1">
      <alignment horizontal="left" vertical="center"/>
    </xf>
    <xf numFmtId="165" fontId="25" fillId="3" borderId="1" xfId="0" applyNumberFormat="1" applyFont="1" applyFill="1" applyBorder="1"/>
    <xf numFmtId="164" fontId="25" fillId="3" borderId="1" xfId="1" applyNumberFormat="1" applyFont="1" applyFill="1" applyBorder="1" applyAlignment="1">
      <alignment horizontal="right"/>
    </xf>
    <xf numFmtId="164" fontId="25" fillId="3" borderId="5" xfId="1" applyNumberFormat="1" applyFont="1" applyFill="1" applyBorder="1"/>
    <xf numFmtId="0" fontId="13" fillId="2" borderId="11" xfId="0" applyFont="1" applyFill="1" applyBorder="1" applyAlignment="1">
      <alignment horizontal="left" indent="2"/>
    </xf>
    <xf numFmtId="164" fontId="28" fillId="3" borderId="12" xfId="1" applyNumberFormat="1" applyFont="1" applyFill="1" applyBorder="1" applyAlignment="1">
      <alignment horizontal="right"/>
    </xf>
    <xf numFmtId="164" fontId="12" fillId="2" borderId="2" xfId="1" applyNumberFormat="1" applyFont="1" applyFill="1" applyBorder="1" applyAlignment="1">
      <alignment horizontal="right"/>
    </xf>
    <xf numFmtId="0" fontId="36" fillId="3" borderId="1" xfId="0" applyFont="1" applyFill="1" applyBorder="1" applyAlignment="1">
      <alignment horizontal="left" indent="1"/>
    </xf>
    <xf numFmtId="0" fontId="10" fillId="2" borderId="1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7" fillId="4" borderId="0" xfId="0" applyFont="1" applyFill="1" applyBorder="1" applyAlignment="1">
      <alignment horizontal="left"/>
    </xf>
    <xf numFmtId="0" fontId="38" fillId="4" borderId="0" xfId="0" applyFont="1" applyFill="1" applyBorder="1" applyAlignment="1"/>
    <xf numFmtId="0" fontId="37" fillId="4" borderId="0" xfId="0" applyFont="1" applyFill="1" applyBorder="1"/>
    <xf numFmtId="165" fontId="28" fillId="7" borderId="1" xfId="0" applyNumberFormat="1" applyFont="1" applyFill="1" applyBorder="1"/>
    <xf numFmtId="164" fontId="28" fillId="7" borderId="1" xfId="1" applyNumberFormat="1" applyFont="1" applyFill="1" applyBorder="1" applyAlignment="1">
      <alignment horizontal="right"/>
    </xf>
    <xf numFmtId="164" fontId="28" fillId="7" borderId="13" xfId="1" applyNumberFormat="1" applyFont="1" applyFill="1" applyBorder="1"/>
    <xf numFmtId="165" fontId="28" fillId="6" borderId="0" xfId="0" applyNumberFormat="1" applyFont="1" applyFill="1" applyBorder="1"/>
    <xf numFmtId="164" fontId="28" fillId="6" borderId="0" xfId="1" applyNumberFormat="1" applyFont="1" applyFill="1" applyBorder="1" applyAlignment="1">
      <alignment horizontal="right"/>
    </xf>
    <xf numFmtId="164" fontId="28" fillId="6" borderId="14" xfId="1" applyNumberFormat="1" applyFont="1" applyFill="1" applyBorder="1" applyAlignment="1">
      <alignment horizontal="right"/>
    </xf>
    <xf numFmtId="165" fontId="28" fillId="3" borderId="0" xfId="0" applyNumberFormat="1" applyFont="1" applyFill="1" applyBorder="1"/>
    <xf numFmtId="164" fontId="28" fillId="3" borderId="14" xfId="1" applyNumberFormat="1" applyFont="1" applyFill="1" applyBorder="1" applyAlignment="1">
      <alignment horizontal="right"/>
    </xf>
    <xf numFmtId="0" fontId="37" fillId="4" borderId="0" xfId="0" applyFont="1" applyFill="1" applyBorder="1" applyAlignment="1">
      <alignment horizontal="left" vertical="top"/>
    </xf>
    <xf numFmtId="0" fontId="37" fillId="4" borderId="0" xfId="0" applyFont="1" applyFill="1" applyBorder="1" applyAlignment="1">
      <alignment vertical="top"/>
    </xf>
    <xf numFmtId="0" fontId="27" fillId="2" borderId="11" xfId="0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37" fillId="2" borderId="4" xfId="0" applyFont="1" applyFill="1" applyBorder="1" applyAlignment="1">
      <alignment horizontal="left"/>
    </xf>
    <xf numFmtId="0" fontId="31" fillId="2" borderId="2" xfId="0" applyFont="1" applyFill="1" applyBorder="1"/>
    <xf numFmtId="166" fontId="31" fillId="2" borderId="2" xfId="0" applyNumberFormat="1" applyFont="1" applyFill="1" applyBorder="1"/>
    <xf numFmtId="0" fontId="23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164" fontId="40" fillId="3" borderId="0" xfId="1" applyNumberFormat="1" applyFont="1" applyFill="1" applyBorder="1"/>
    <xf numFmtId="9" fontId="0" fillId="2" borderId="0" xfId="0" applyNumberFormat="1" applyFont="1" applyFill="1" applyBorder="1"/>
    <xf numFmtId="0" fontId="19" fillId="2" borderId="8" xfId="0" applyFont="1" applyFill="1" applyBorder="1" applyAlignment="1">
      <alignment horizontal="center" vertical="center"/>
    </xf>
    <xf numFmtId="0" fontId="36" fillId="3" borderId="4" xfId="0" applyFont="1" applyFill="1" applyBorder="1" applyAlignment="1"/>
    <xf numFmtId="0" fontId="36" fillId="3" borderId="11" xfId="0" applyFont="1" applyFill="1" applyBorder="1" applyAlignment="1"/>
    <xf numFmtId="0" fontId="41" fillId="2" borderId="11" xfId="0" applyFont="1" applyFill="1" applyBorder="1" applyAlignment="1">
      <alignment horizontal="left" indent="2"/>
    </xf>
    <xf numFmtId="0" fontId="42" fillId="3" borderId="4" xfId="0" applyFont="1" applyFill="1" applyBorder="1" applyAlignment="1"/>
    <xf numFmtId="0" fontId="29" fillId="3" borderId="0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center"/>
    </xf>
    <xf numFmtId="165" fontId="28" fillId="3" borderId="1" xfId="0" applyNumberFormat="1" applyFont="1" applyFill="1" applyBorder="1"/>
    <xf numFmtId="164" fontId="28" fillId="3" borderId="1" xfId="1" applyNumberFormat="1" applyFont="1" applyFill="1" applyBorder="1" applyAlignment="1">
      <alignment horizontal="right"/>
    </xf>
    <xf numFmtId="164" fontId="28" fillId="3" borderId="5" xfId="1" applyNumberFormat="1" applyFont="1" applyFill="1" applyBorder="1"/>
    <xf numFmtId="0" fontId="42" fillId="3" borderId="11" xfId="0" applyFont="1" applyFill="1" applyBorder="1" applyAlignment="1"/>
    <xf numFmtId="0" fontId="24" fillId="3" borderId="11" xfId="0" applyFont="1" applyFill="1" applyBorder="1" applyAlignment="1">
      <alignment horizontal="left" vertical="center"/>
    </xf>
    <xf numFmtId="164" fontId="25" fillId="3" borderId="0" xfId="1" applyNumberFormat="1" applyFont="1" applyFill="1" applyBorder="1" applyAlignment="1">
      <alignment horizontal="right"/>
    </xf>
    <xf numFmtId="164" fontId="25" fillId="3" borderId="12" xfId="1" applyNumberFormat="1" applyFont="1" applyFill="1" applyBorder="1" applyAlignment="1">
      <alignment horizontal="right"/>
    </xf>
    <xf numFmtId="0" fontId="29" fillId="3" borderId="11" xfId="0" applyFont="1" applyFill="1" applyBorder="1" applyAlignment="1">
      <alignment vertical="center"/>
    </xf>
    <xf numFmtId="0" fontId="42" fillId="3" borderId="4" xfId="0" applyFont="1" applyFill="1" applyBorder="1" applyAlignment="1">
      <alignment horizontal="left" indent="1"/>
    </xf>
    <xf numFmtId="0" fontId="41" fillId="3" borderId="4" xfId="0" applyFont="1" applyFill="1" applyBorder="1" applyAlignment="1"/>
    <xf numFmtId="0" fontId="13" fillId="3" borderId="1" xfId="0" applyFont="1" applyFill="1" applyBorder="1" applyAlignment="1">
      <alignment horizontal="left" indent="1"/>
    </xf>
    <xf numFmtId="165" fontId="12" fillId="3" borderId="1" xfId="0" applyNumberFormat="1" applyFont="1" applyFill="1" applyBorder="1"/>
    <xf numFmtId="164" fontId="12" fillId="3" borderId="1" xfId="1" applyNumberFormat="1" applyFont="1" applyFill="1" applyBorder="1" applyAlignment="1">
      <alignment horizontal="right"/>
    </xf>
    <xf numFmtId="164" fontId="12" fillId="3" borderId="5" xfId="1" applyNumberFormat="1" applyFont="1" applyFill="1" applyBorder="1"/>
    <xf numFmtId="0" fontId="41" fillId="3" borderId="11" xfId="0" applyFont="1" applyFill="1" applyBorder="1" applyAlignment="1"/>
    <xf numFmtId="0" fontId="27" fillId="3" borderId="0" xfId="0" applyFont="1" applyFill="1" applyBorder="1" applyAlignment="1">
      <alignment horizontal="left" vertical="center"/>
    </xf>
    <xf numFmtId="165" fontId="26" fillId="3" borderId="0" xfId="0" applyNumberFormat="1" applyFont="1" applyFill="1" applyBorder="1"/>
    <xf numFmtId="164" fontId="12" fillId="3" borderId="0" xfId="1" applyNumberFormat="1" applyFont="1" applyFill="1" applyBorder="1" applyAlignment="1">
      <alignment horizontal="right"/>
    </xf>
    <xf numFmtId="164" fontId="26" fillId="3" borderId="12" xfId="1" applyNumberFormat="1" applyFont="1" applyFill="1" applyBorder="1" applyAlignment="1">
      <alignment horizontal="right"/>
    </xf>
    <xf numFmtId="0" fontId="16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0" xfId="6" applyFont="1" applyFill="1" applyAlignment="1">
      <alignment horizontal="center"/>
    </xf>
    <xf numFmtId="0" fontId="21" fillId="5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</cellXfs>
  <cellStyles count="7">
    <cellStyle name="Hipervínculo" xfId="6" builtinId="8"/>
    <cellStyle name="Millares 2" xfId="3"/>
    <cellStyle name="Millares 2 2" xfId="5"/>
    <cellStyle name="Normal" xfId="0" builtinId="0"/>
    <cellStyle name="Normal 2" xfId="4"/>
    <cellStyle name="Normal_Cuadros 9-13" xfId="2"/>
    <cellStyle name="Porcentaje" xfId="1" builtinId="5"/>
  </cellStyles>
  <dxfs count="0"/>
  <tableStyles count="0" defaultTableStyle="TableStyleMedium2" defaultPivotStyle="PivotStyleLight16"/>
  <colors>
    <mruColors>
      <color rgb="FFF7E9EE"/>
      <color rgb="FFFF5353"/>
      <color rgb="FFFF373C"/>
      <color rgb="FFFF7C80"/>
      <color rgb="FFFCF6F8"/>
      <color rgb="FFFDE3F1"/>
      <color rgb="FFFBF3F6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Macro Región Centro: Exportaciones al I semestre </a:t>
            </a:r>
            <a:r>
              <a:rPr lang="es-PE" sz="10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2016-2017</a:t>
            </a:r>
            <a:endParaRPr lang="es-P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(Millones de US$ FOB )</a:t>
            </a:r>
          </a:p>
        </c:rich>
      </c:tx>
      <c:layout>
        <c:manualLayout>
          <c:xMode val="edge"/>
          <c:yMode val="edge"/>
          <c:x val="0.1686300888094438"/>
          <c:y val="3.0868055555555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33148148148144E-2"/>
          <c:y val="0.16361180555555555"/>
          <c:w val="0.85768833333333339"/>
          <c:h val="0.663956944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Centro!$U$38</c:f>
              <c:strCache>
                <c:ptCount val="1"/>
                <c:pt idx="0">
                  <c:v>2016 - I</c:v>
                </c:pt>
              </c:strCache>
            </c:strRef>
          </c:tx>
          <c:spPr>
            <a:solidFill>
              <a:srgbClr val="F7E9EE"/>
            </a:solidFill>
            <a:ln>
              <a:solidFill>
                <a:srgbClr val="C00000"/>
              </a:solidFill>
            </a:ln>
          </c:spPr>
          <c:invertIfNegative val="0"/>
          <c:dLbls>
            <c:dLbl>
              <c:idx val="0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3703703703703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6.944444444444444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6233571723655416E-17"/>
                  <c:y val="1.3229166666666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Centro!$T$39:$T$46</c:f>
              <c:strCache>
                <c:ptCount val="8"/>
                <c:pt idx="0">
                  <c:v>Áncash</c:v>
                </c:pt>
                <c:pt idx="1">
                  <c:v>Ica</c:v>
                </c:pt>
                <c:pt idx="2">
                  <c:v>Apurímac</c:v>
                </c:pt>
                <c:pt idx="3">
                  <c:v>Junín</c:v>
                </c:pt>
                <c:pt idx="4">
                  <c:v>Ayacucho</c:v>
                </c:pt>
                <c:pt idx="5">
                  <c:v>Pasco</c:v>
                </c:pt>
                <c:pt idx="6">
                  <c:v>Huancavelica</c:v>
                </c:pt>
                <c:pt idx="7">
                  <c:v>Huánuco</c:v>
                </c:pt>
              </c:strCache>
            </c:strRef>
          </c:cat>
          <c:val>
            <c:numRef>
              <c:f>Centro!$U$39:$U$46</c:f>
              <c:numCache>
                <c:formatCode>#,##0.0</c:formatCode>
                <c:ptCount val="8"/>
                <c:pt idx="0">
                  <c:v>1272.4647468999992</c:v>
                </c:pt>
                <c:pt idx="1">
                  <c:v>1198.309758310003</c:v>
                </c:pt>
                <c:pt idx="2">
                  <c:v>358.39523400000007</c:v>
                </c:pt>
                <c:pt idx="3">
                  <c:v>292.9633905199999</c:v>
                </c:pt>
                <c:pt idx="4">
                  <c:v>105.46515000000002</c:v>
                </c:pt>
                <c:pt idx="5">
                  <c:v>184.04307800000001</c:v>
                </c:pt>
                <c:pt idx="6">
                  <c:v>30.1560925</c:v>
                </c:pt>
                <c:pt idx="7">
                  <c:v>48.973559279999989</c:v>
                </c:pt>
              </c:numCache>
            </c:numRef>
          </c:val>
        </c:ser>
        <c:ser>
          <c:idx val="1"/>
          <c:order val="1"/>
          <c:tx>
            <c:strRef>
              <c:f>Centro!$V$38</c:f>
              <c:strCache>
                <c:ptCount val="1"/>
                <c:pt idx="0">
                  <c:v>2017 - 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C00000"/>
              </a:solidFill>
            </a:ln>
          </c:spPr>
          <c:invertIfNegative val="0"/>
          <c:dLbls>
            <c:dLbl>
              <c:idx val="0"/>
              <c:layout>
                <c:manualLayout>
                  <c:x val="9.4074074074074077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759259259259259E-2"/>
                  <c:y val="4.042198674546347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0553703703703707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51851851851851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51851851851851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37037037037897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55555555555554E-3"/>
                  <c:y val="1.3228819444444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Centro!$T$39:$T$46</c:f>
              <c:strCache>
                <c:ptCount val="8"/>
                <c:pt idx="0">
                  <c:v>Áncash</c:v>
                </c:pt>
                <c:pt idx="1">
                  <c:v>Ica</c:v>
                </c:pt>
                <c:pt idx="2">
                  <c:v>Apurímac</c:v>
                </c:pt>
                <c:pt idx="3">
                  <c:v>Junín</c:v>
                </c:pt>
                <c:pt idx="4">
                  <c:v>Ayacucho</c:v>
                </c:pt>
                <c:pt idx="5">
                  <c:v>Pasco</c:v>
                </c:pt>
                <c:pt idx="6">
                  <c:v>Huancavelica</c:v>
                </c:pt>
                <c:pt idx="7">
                  <c:v>Huánuco</c:v>
                </c:pt>
              </c:strCache>
            </c:strRef>
          </c:cat>
          <c:val>
            <c:numRef>
              <c:f>Centro!$V$39:$V$46</c:f>
              <c:numCache>
                <c:formatCode>#,##0.0</c:formatCode>
                <c:ptCount val="8"/>
                <c:pt idx="0">
                  <c:v>1765.5465821900009</c:v>
                </c:pt>
                <c:pt idx="1">
                  <c:v>1516.1515133399976</c:v>
                </c:pt>
                <c:pt idx="2">
                  <c:v>1293.5344135299997</c:v>
                </c:pt>
                <c:pt idx="3">
                  <c:v>464.99995597999998</c:v>
                </c:pt>
                <c:pt idx="4">
                  <c:v>136.39249706999999</c:v>
                </c:pt>
                <c:pt idx="5">
                  <c:v>43.56081459</c:v>
                </c:pt>
                <c:pt idx="6">
                  <c:v>22.433047479999995</c:v>
                </c:pt>
                <c:pt idx="7">
                  <c:v>8.8284666900000008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396800"/>
        <c:axId val="78431360"/>
      </c:barChart>
      <c:catAx>
        <c:axId val="78396800"/>
        <c:scaling>
          <c:orientation val="minMax"/>
        </c:scaling>
        <c:delete val="0"/>
        <c:axPos val="b"/>
        <c:majorTickMark val="out"/>
        <c:minorTickMark val="in"/>
        <c:tickLblPos val="low"/>
        <c:txPr>
          <a:bodyPr/>
          <a:lstStyle/>
          <a:p>
            <a:pPr>
              <a:defRPr sz="75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78431360"/>
        <c:crosses val="autoZero"/>
        <c:auto val="1"/>
        <c:lblAlgn val="ctr"/>
        <c:lblOffset val="100"/>
        <c:noMultiLvlLbl val="0"/>
      </c:catAx>
      <c:valAx>
        <c:axId val="78431360"/>
        <c:scaling>
          <c:orientation val="minMax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8396800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r"/>
      <c:legendEntry>
        <c:idx val="0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ayout>
        <c:manualLayout>
          <c:xMode val="edge"/>
          <c:yMode val="edge"/>
          <c:x val="0.34649185185185183"/>
          <c:y val="0.20399999999999999"/>
          <c:w val="0.33130444444444446"/>
          <c:h val="6.2832986111111114E-2"/>
        </c:manualLayout>
      </c:layout>
      <c:overlay val="0"/>
      <c:spPr>
        <a:noFill/>
        <a:ln w="3175"/>
      </c:spPr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 Centro: Exportaciones Totales I semestre 2017</a:t>
            </a:r>
          </a:p>
          <a:p>
            <a:pPr>
              <a:defRPr sz="1000"/>
            </a:pPr>
            <a:r>
              <a:rPr lang="es-PE" sz="1000"/>
              <a:t>(Millones US$ a valor FOB  y Participación %)</a:t>
            </a:r>
          </a:p>
        </c:rich>
      </c:tx>
      <c:layout>
        <c:manualLayout>
          <c:xMode val="edge"/>
          <c:yMode val="edge"/>
          <c:x val="0.24442925925925926"/>
          <c:y val="1.3187152777777779E-2"/>
        </c:manualLayout>
      </c:layout>
      <c:overlay val="0"/>
    </c:title>
    <c:autoTitleDeleted val="0"/>
    <c:view3D>
      <c:rotX val="30"/>
      <c:rotY val="136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581052551050913"/>
          <c:y val="9.6754317527449896E-2"/>
          <c:w val="0.42884568320971139"/>
          <c:h val="0.76766758817938396"/>
        </c:manualLayout>
      </c:layout>
      <c:pie3DChart>
        <c:varyColors val="1"/>
        <c:ser>
          <c:idx val="0"/>
          <c:order val="0"/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explosion val="1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0.1129572597263841"/>
                  <c:y val="1.548662648153007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9.8901291726348456E-2"/>
                  <c:y val="5.595279260055986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4.4457011096078997E-2"/>
                  <c:y val="4.4927654590853567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.12627727088225321"/>
                  <c:y val="-0.16353763577253289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5528345897302873"/>
                  <c:y val="-0.1041909425320111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7441518030060685"/>
                  <c:y val="2.141083539095365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4.2727647132878591E-2"/>
                  <c:y val="7.1232990966163506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9.2701410043921587E-2"/>
                  <c:y val="0.13145474480584809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Centro!$F$38:$F$45</c:f>
              <c:strCache>
                <c:ptCount val="8"/>
                <c:pt idx="0">
                  <c:v>Áncash</c:v>
                </c:pt>
                <c:pt idx="1">
                  <c:v>Ica</c:v>
                </c:pt>
                <c:pt idx="2">
                  <c:v>Apurímac</c:v>
                </c:pt>
                <c:pt idx="3">
                  <c:v>Junín</c:v>
                </c:pt>
                <c:pt idx="4">
                  <c:v>Ayacucho</c:v>
                </c:pt>
                <c:pt idx="5">
                  <c:v>Pasco</c:v>
                </c:pt>
                <c:pt idx="6">
                  <c:v>Huancavelica</c:v>
                </c:pt>
                <c:pt idx="7">
                  <c:v>Huánuco</c:v>
                </c:pt>
              </c:strCache>
            </c:strRef>
          </c:cat>
          <c:val>
            <c:numRef>
              <c:f>Centro!$I$38:$I$45</c:f>
              <c:numCache>
                <c:formatCode>#,##0.0</c:formatCode>
                <c:ptCount val="8"/>
                <c:pt idx="0">
                  <c:v>1765.5465821900009</c:v>
                </c:pt>
                <c:pt idx="1">
                  <c:v>1516.1515133399976</c:v>
                </c:pt>
                <c:pt idx="2">
                  <c:v>1293.5344135299997</c:v>
                </c:pt>
                <c:pt idx="3">
                  <c:v>464.99995597999998</c:v>
                </c:pt>
                <c:pt idx="4">
                  <c:v>136.39249706999999</c:v>
                </c:pt>
                <c:pt idx="5">
                  <c:v>43.56081459</c:v>
                </c:pt>
                <c:pt idx="6">
                  <c:v>22.433047479999995</c:v>
                </c:pt>
                <c:pt idx="7">
                  <c:v>8.8284666900000008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Centro: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Principales Socios Comerciales </a:t>
            </a:r>
            <a:r>
              <a:rPr lang="en-US" sz="1000" baseline="0">
                <a:solidFill>
                  <a:sysClr val="windowText" lastClr="000000"/>
                </a:solidFill>
              </a:rPr>
              <a:t>al I semestre del 2017</a:t>
            </a:r>
            <a:endParaRPr lang="en-US" sz="1000">
              <a:solidFill>
                <a:sysClr val="windowText" lastClr="000000"/>
              </a:solidFill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(Millones de US$ FOB)</a:t>
            </a:r>
          </a:p>
        </c:rich>
      </c:tx>
      <c:layout>
        <c:manualLayout>
          <c:xMode val="edge"/>
          <c:yMode val="edge"/>
          <c:x val="0.19277153340280914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787717093286934"/>
          <c:y val="0.1763888888888889"/>
          <c:w val="0.64915700937923504"/>
          <c:h val="0.708958333333333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8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Centro!$U$67:$U$75</c:f>
              <c:strCache>
                <c:ptCount val="9"/>
                <c:pt idx="0">
                  <c:v>China</c:v>
                </c:pt>
                <c:pt idx="1">
                  <c:v>Estados Unidos</c:v>
                </c:pt>
                <c:pt idx="2">
                  <c:v>Japón</c:v>
                </c:pt>
                <c:pt idx="3">
                  <c:v>Corea del Sur</c:v>
                </c:pt>
                <c:pt idx="4">
                  <c:v>Brasil</c:v>
                </c:pt>
                <c:pt idx="5">
                  <c:v>España</c:v>
                </c:pt>
                <c:pt idx="6">
                  <c:v>Países Bajos</c:v>
                </c:pt>
                <c:pt idx="7">
                  <c:v>India</c:v>
                </c:pt>
                <c:pt idx="8">
                  <c:v>Alemania</c:v>
                </c:pt>
              </c:strCache>
            </c:strRef>
          </c:cat>
          <c:val>
            <c:numRef>
              <c:f>Centro!$V$67:$V$75</c:f>
              <c:numCache>
                <c:formatCode>#,##0.0</c:formatCode>
                <c:ptCount val="9"/>
                <c:pt idx="0">
                  <c:v>2492.1884058900187</c:v>
                </c:pt>
                <c:pt idx="1">
                  <c:v>429.97373700999799</c:v>
                </c:pt>
                <c:pt idx="2">
                  <c:v>311.85456765999965</c:v>
                </c:pt>
                <c:pt idx="3">
                  <c:v>271.1332283199996</c:v>
                </c:pt>
                <c:pt idx="4">
                  <c:v>205.53429105000018</c:v>
                </c:pt>
                <c:pt idx="5">
                  <c:v>172.22165776999805</c:v>
                </c:pt>
                <c:pt idx="6">
                  <c:v>148.61240378999926</c:v>
                </c:pt>
                <c:pt idx="7">
                  <c:v>135.27596295000012</c:v>
                </c:pt>
                <c:pt idx="8">
                  <c:v>123.98110939999994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16128"/>
        <c:axId val="92810240"/>
      </c:barChart>
      <c:valAx>
        <c:axId val="928102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high"/>
        <c:crossAx val="92816128"/>
        <c:crosses val="autoZero"/>
        <c:crossBetween val="between"/>
      </c:valAx>
      <c:catAx>
        <c:axId val="92816128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928102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262777</xdr:colOff>
      <xdr:row>4</xdr:row>
      <xdr:rowOff>142875</xdr:rowOff>
    </xdr:from>
    <xdr:to>
      <xdr:col>11</xdr:col>
      <xdr:colOff>291352</xdr:colOff>
      <xdr:row>23</xdr:row>
      <xdr:rowOff>24967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7577" y="1038225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3</xdr:row>
      <xdr:rowOff>145902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359352</xdr:colOff>
      <xdr:row>0</xdr:row>
      <xdr:rowOff>171450</xdr:rowOff>
    </xdr:from>
    <xdr:to>
      <xdr:col>17</xdr:col>
      <xdr:colOff>102177</xdr:colOff>
      <xdr:row>2</xdr:row>
      <xdr:rowOff>167986</xdr:rowOff>
    </xdr:to>
    <xdr:sp macro="" textlink="">
      <xdr:nvSpPr>
        <xdr:cNvPr id="3" name="2 Flecha abajo"/>
        <xdr:cNvSpPr/>
      </xdr:nvSpPr>
      <xdr:spPr>
        <a:xfrm>
          <a:off x="11932227" y="171450"/>
          <a:ext cx="457200" cy="529936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254948</xdr:colOff>
      <xdr:row>31</xdr:row>
      <xdr:rowOff>178749</xdr:rowOff>
    </xdr:from>
    <xdr:to>
      <xdr:col>17</xdr:col>
      <xdr:colOff>73973</xdr:colOff>
      <xdr:row>34</xdr:row>
      <xdr:rowOff>64449</xdr:rowOff>
    </xdr:to>
    <xdr:sp macro="" textlink="">
      <xdr:nvSpPr>
        <xdr:cNvPr id="4" name="3 Flecha abajo"/>
        <xdr:cNvSpPr/>
      </xdr:nvSpPr>
      <xdr:spPr>
        <a:xfrm rot="16200000">
          <a:off x="11865923" y="6236649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260521</xdr:colOff>
      <xdr:row>36</xdr:row>
      <xdr:rowOff>98964</xdr:rowOff>
    </xdr:from>
    <xdr:to>
      <xdr:col>25</xdr:col>
      <xdr:colOff>604864</xdr:colOff>
      <xdr:row>51</xdr:row>
      <xdr:rowOff>121464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238125</xdr:colOff>
      <xdr:row>12</xdr:row>
      <xdr:rowOff>9525</xdr:rowOff>
    </xdr:from>
    <xdr:to>
      <xdr:col>17</xdr:col>
      <xdr:colOff>57150</xdr:colOff>
      <xdr:row>14</xdr:row>
      <xdr:rowOff>85725</xdr:rowOff>
    </xdr:to>
    <xdr:sp macro="" textlink="">
      <xdr:nvSpPr>
        <xdr:cNvPr id="8" name="7 Flecha abajo"/>
        <xdr:cNvSpPr/>
      </xdr:nvSpPr>
      <xdr:spPr>
        <a:xfrm rot="16200000">
          <a:off x="11849100" y="23622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276225</xdr:colOff>
      <xdr:row>45</xdr:row>
      <xdr:rowOff>0</xdr:rowOff>
    </xdr:from>
    <xdr:to>
      <xdr:col>17</xdr:col>
      <xdr:colOff>95250</xdr:colOff>
      <xdr:row>46</xdr:row>
      <xdr:rowOff>142875</xdr:rowOff>
    </xdr:to>
    <xdr:sp macro="" textlink="">
      <xdr:nvSpPr>
        <xdr:cNvPr id="13" name="12 Flecha abajo"/>
        <xdr:cNvSpPr/>
      </xdr:nvSpPr>
      <xdr:spPr>
        <a:xfrm rot="16200000">
          <a:off x="11887200" y="80295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263235</xdr:colOff>
      <xdr:row>20</xdr:row>
      <xdr:rowOff>170584</xdr:rowOff>
    </xdr:from>
    <xdr:to>
      <xdr:col>25</xdr:col>
      <xdr:colOff>662610</xdr:colOff>
      <xdr:row>35</xdr:row>
      <xdr:rowOff>174034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218827</xdr:colOff>
      <xdr:row>52</xdr:row>
      <xdr:rowOff>78724</xdr:rowOff>
    </xdr:from>
    <xdr:to>
      <xdr:col>25</xdr:col>
      <xdr:colOff>622848</xdr:colOff>
      <xdr:row>67</xdr:row>
      <xdr:rowOff>101224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280151</xdr:colOff>
      <xdr:row>61</xdr:row>
      <xdr:rowOff>168088</xdr:rowOff>
    </xdr:from>
    <xdr:to>
      <xdr:col>17</xdr:col>
      <xdr:colOff>99176</xdr:colOff>
      <xdr:row>64</xdr:row>
      <xdr:rowOff>53788</xdr:rowOff>
    </xdr:to>
    <xdr:sp macro="" textlink="">
      <xdr:nvSpPr>
        <xdr:cNvPr id="15" name="14 Flecha abajo"/>
        <xdr:cNvSpPr/>
      </xdr:nvSpPr>
      <xdr:spPr>
        <a:xfrm rot="16200000">
          <a:off x="11962564" y="11379293"/>
          <a:ext cx="457200" cy="536201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0.01058</cdr:x>
      <cdr:y>0.91966</cdr:y>
    </cdr:from>
    <cdr:to>
      <cdr:x>0.98601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32" y="2648631"/>
          <a:ext cx="5267322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0.69056</cdr:x>
      <cdr:y>0.70675</cdr:y>
    </cdr:from>
    <cdr:to>
      <cdr:x>0.71043</cdr:x>
      <cdr:y>0.75675</cdr:y>
    </cdr:to>
    <cdr:sp macro="" textlink="">
      <cdr:nvSpPr>
        <cdr:cNvPr id="4" name="1 Flecha abajo"/>
        <cdr:cNvSpPr/>
      </cdr:nvSpPr>
      <cdr:spPr>
        <a:xfrm xmlns:a="http://schemas.openxmlformats.org/drawingml/2006/main">
          <a:off x="3691047" y="2035441"/>
          <a:ext cx="106205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0.37131</cdr:x>
      <cdr:y>0.42774</cdr:y>
    </cdr:from>
    <cdr:to>
      <cdr:x>0.39118</cdr:x>
      <cdr:y>0.47774</cdr:y>
    </cdr:to>
    <cdr:sp macro="" textlink="">
      <cdr:nvSpPr>
        <cdr:cNvPr id="9" name="1 Flecha abajo"/>
        <cdr:cNvSpPr/>
      </cdr:nvSpPr>
      <cdr:spPr>
        <a:xfrm xmlns:a="http://schemas.openxmlformats.org/drawingml/2006/main" rot="10800000">
          <a:off x="1984630" y="1231879"/>
          <a:ext cx="106204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0.26243</cdr:x>
      <cdr:y>0.3649</cdr:y>
    </cdr:from>
    <cdr:to>
      <cdr:x>0.2823</cdr:x>
      <cdr:y>0.4149</cdr:y>
    </cdr:to>
    <cdr:sp macro="" textlink="">
      <cdr:nvSpPr>
        <cdr:cNvPr id="7" name="1 Flecha abajo"/>
        <cdr:cNvSpPr/>
      </cdr:nvSpPr>
      <cdr:spPr>
        <a:xfrm xmlns:a="http://schemas.openxmlformats.org/drawingml/2006/main" rot="10800000">
          <a:off x="1402675" y="1050911"/>
          <a:ext cx="106205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0.15466</cdr:x>
      <cdr:y>0.26238</cdr:y>
    </cdr:from>
    <cdr:to>
      <cdr:x>0.17453</cdr:x>
      <cdr:y>0.31238</cdr:y>
    </cdr:to>
    <cdr:sp macro="" textlink="">
      <cdr:nvSpPr>
        <cdr:cNvPr id="10" name="1 Flecha abajo"/>
        <cdr:cNvSpPr/>
      </cdr:nvSpPr>
      <cdr:spPr>
        <a:xfrm xmlns:a="http://schemas.openxmlformats.org/drawingml/2006/main" rot="10800000">
          <a:off x="826664" y="755647"/>
          <a:ext cx="106204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0.47818</cdr:x>
      <cdr:y>0.68902</cdr:y>
    </cdr:from>
    <cdr:to>
      <cdr:x>0.49805</cdr:x>
      <cdr:y>0.73902</cdr:y>
    </cdr:to>
    <cdr:sp macro="" textlink="">
      <cdr:nvSpPr>
        <cdr:cNvPr id="8" name="1 Flecha abajo"/>
        <cdr:cNvSpPr/>
      </cdr:nvSpPr>
      <cdr:spPr>
        <a:xfrm xmlns:a="http://schemas.openxmlformats.org/drawingml/2006/main" rot="10800000">
          <a:off x="2555875" y="1984375"/>
          <a:ext cx="106204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0.58511</cdr:x>
      <cdr:y>0.76509</cdr:y>
    </cdr:from>
    <cdr:to>
      <cdr:x>0.60498</cdr:x>
      <cdr:y>0.81509</cdr:y>
    </cdr:to>
    <cdr:sp macro="" textlink="">
      <cdr:nvSpPr>
        <cdr:cNvPr id="11" name="1 Flecha abajo"/>
        <cdr:cNvSpPr/>
      </cdr:nvSpPr>
      <cdr:spPr>
        <a:xfrm xmlns:a="http://schemas.openxmlformats.org/drawingml/2006/main" rot="10800000">
          <a:off x="3127375" y="2203450"/>
          <a:ext cx="106204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0.79895</cdr:x>
      <cdr:y>0.72871</cdr:y>
    </cdr:from>
    <cdr:to>
      <cdr:x>0.81882</cdr:x>
      <cdr:y>0.77871</cdr:y>
    </cdr:to>
    <cdr:sp macro="" textlink="">
      <cdr:nvSpPr>
        <cdr:cNvPr id="12" name="1 Flecha abajo"/>
        <cdr:cNvSpPr/>
      </cdr:nvSpPr>
      <cdr:spPr>
        <a:xfrm xmlns:a="http://schemas.openxmlformats.org/drawingml/2006/main">
          <a:off x="4270375" y="2098675"/>
          <a:ext cx="106205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0.913</cdr:x>
      <cdr:y>0.71878</cdr:y>
    </cdr:from>
    <cdr:to>
      <cdr:x>0.93287</cdr:x>
      <cdr:y>0.76878</cdr:y>
    </cdr:to>
    <cdr:sp macro="" textlink="">
      <cdr:nvSpPr>
        <cdr:cNvPr id="13" name="1 Flecha abajo"/>
        <cdr:cNvSpPr/>
      </cdr:nvSpPr>
      <cdr:spPr>
        <a:xfrm xmlns:a="http://schemas.openxmlformats.org/drawingml/2006/main">
          <a:off x="4879975" y="2070100"/>
          <a:ext cx="106205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0.92935</cdr:y>
    </cdr:from>
    <cdr:to>
      <cdr:x>0.99868</cdr:x>
      <cdr:y>0.99427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6525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0.00733</cdr:x>
      <cdr:y>0.89699</cdr:y>
    </cdr:from>
    <cdr:to>
      <cdr:x>0.9863</cdr:x>
      <cdr:y>0.97733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594" y="2583329"/>
          <a:ext cx="5286451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0.64953</cdr:x>
      <cdr:y>0.72332</cdr:y>
    </cdr:from>
    <cdr:to>
      <cdr:x>0.94212</cdr:x>
      <cdr:y>0.87507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507442" y="2083174"/>
          <a:ext cx="1580030" cy="437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Los   5    </a:t>
          </a:r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primeros  socios  comerciales 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representan el 70,7% del total exportado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en esta macro región.</a:t>
          </a:r>
          <a:endParaRPr lang="es-PE" sz="750">
            <a:solidFill>
              <a:schemeClr val="tx1">
                <a:lumMod val="50000"/>
                <a:lumOff val="50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/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238" t="s">
        <v>60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ht="20.25" x14ac:dyDescent="0.25">
      <c r="A3" s="239" t="s">
        <v>202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1:18" x14ac:dyDescent="0.25">
      <c r="A4" s="240" t="s">
        <v>203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C12" sqref="C12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1" t="s">
        <v>211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6" x14ac:dyDescent="0.25">
      <c r="B2" s="189" t="str">
        <f>+B6</f>
        <v>1. Exportaciones por tipo y sector</v>
      </c>
      <c r="C2" s="190"/>
      <c r="D2" s="190"/>
      <c r="E2" s="190"/>
      <c r="F2" s="190"/>
      <c r="G2" s="190"/>
      <c r="H2" s="190"/>
      <c r="I2" s="189"/>
      <c r="J2" s="189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89" t="str">
        <f>+B32</f>
        <v>2. Principales productos exportados</v>
      </c>
      <c r="C3" s="189"/>
      <c r="D3" s="189"/>
      <c r="E3" s="189"/>
      <c r="F3" s="189"/>
      <c r="G3" s="189"/>
      <c r="H3" s="191"/>
      <c r="I3" s="189"/>
      <c r="J3" s="189" t="e">
        <f>+#REF!</f>
        <v>#REF!</v>
      </c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62" t="s">
        <v>2</v>
      </c>
      <c r="C6" s="163"/>
      <c r="D6" s="163"/>
      <c r="E6" s="163"/>
      <c r="F6" s="163"/>
      <c r="G6" s="164"/>
      <c r="H6" s="164"/>
      <c r="I6" s="164"/>
      <c r="J6" s="164"/>
      <c r="K6" s="164"/>
      <c r="L6" s="164"/>
      <c r="M6" s="164"/>
      <c r="N6" s="164"/>
      <c r="O6" s="164"/>
      <c r="P6" s="22"/>
    </row>
    <row r="7" spans="2:16" ht="15" customHeight="1" x14ac:dyDescent="0.25">
      <c r="B7" s="165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US$ 465.0 millones, creciendo en 58.7% respecto al I semestre del 2016. De otro lado el 97.0% de estas exportaciones fueron de tipo Tradicional, en tanto las exportaciones No Tradicional representaron el 3.0%.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</row>
    <row r="8" spans="2:16" x14ac:dyDescent="0.25">
      <c r="B8" s="165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</row>
    <row r="9" spans="2:16" x14ac:dyDescent="0.25">
      <c r="B9" s="20"/>
      <c r="C9" s="8"/>
      <c r="D9" s="8"/>
      <c r="E9" s="8"/>
      <c r="F9" s="248" t="s">
        <v>40</v>
      </c>
      <c r="G9" s="248"/>
      <c r="H9" s="248"/>
      <c r="I9" s="248"/>
      <c r="J9" s="248"/>
      <c r="K9" s="248"/>
      <c r="L9" s="248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42" t="s">
        <v>12</v>
      </c>
      <c r="G11" s="243"/>
      <c r="H11" s="77" t="s">
        <v>44</v>
      </c>
      <c r="I11" s="78" t="s">
        <v>45</v>
      </c>
      <c r="J11" s="78" t="s">
        <v>43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13.355491520000001</v>
      </c>
      <c r="I12" s="79">
        <v>13.935247730000007</v>
      </c>
      <c r="J12" s="69">
        <f t="shared" ref="J12:J27" si="0">IFERROR(I12/I$27, " - ")</f>
        <v>2.9968277525169E-2</v>
      </c>
      <c r="K12" s="70">
        <f>IFERROR(I12/H12-1," - ")</f>
        <v>4.3409574940152185E-2</v>
      </c>
      <c r="L12" s="71">
        <f>IFERROR(I12-H12, " - ")</f>
        <v>0.57975621000000643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7.0429770200000021</v>
      </c>
      <c r="I13" s="61">
        <v>12.02057037000001</v>
      </c>
      <c r="J13" s="69">
        <f t="shared" si="0"/>
        <v>2.5850691414940747E-2</v>
      </c>
      <c r="K13" s="65">
        <f t="shared" ref="K13:K27" si="1">IFERROR(I13/H13-1," - ")</f>
        <v>0.70674564688555619</v>
      </c>
      <c r="L13" s="155">
        <f t="shared" ref="L13:L27" si="2">IFERROR(I13-H13, " - ")</f>
        <v>4.9775933500000082</v>
      </c>
      <c r="M13" s="8"/>
      <c r="N13" s="171"/>
      <c r="O13" s="171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0.63434089999999965</v>
      </c>
      <c r="I14" s="61">
        <v>0.2311561</v>
      </c>
      <c r="J14" s="73">
        <f t="shared" si="0"/>
        <v>4.971099395328592E-4</v>
      </c>
      <c r="K14" s="64">
        <f t="shared" si="1"/>
        <v>-0.63559641196082395</v>
      </c>
      <c r="L14" s="156">
        <f t="shared" si="2"/>
        <v>-0.40318479999999968</v>
      </c>
      <c r="M14" s="8"/>
      <c r="N14" s="171"/>
      <c r="O14" s="171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5.6211000000000004E-2</v>
      </c>
      <c r="I15" s="61">
        <v>6.5676680000000001E-2</v>
      </c>
      <c r="J15" s="73">
        <f t="shared" si="0"/>
        <v>1.4124018541374832E-4</v>
      </c>
      <c r="K15" s="64">
        <f t="shared" si="1"/>
        <v>0.16839550977566664</v>
      </c>
      <c r="L15" s="156">
        <f t="shared" si="2"/>
        <v>9.4656799999999972E-3</v>
      </c>
      <c r="M15" s="8"/>
      <c r="N15" s="171"/>
      <c r="O15" s="171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/>
      <c r="I16" s="61">
        <v>8.9599999999999988E-4</v>
      </c>
      <c r="J16" s="73">
        <f t="shared" si="0"/>
        <v>1.9268819028415941E-6</v>
      </c>
      <c r="K16" s="64" t="str">
        <f t="shared" si="1"/>
        <v xml:space="preserve"> - </v>
      </c>
      <c r="L16" s="156">
        <f t="shared" si="2"/>
        <v>8.9599999999999988E-4</v>
      </c>
      <c r="M16" s="8"/>
      <c r="N16" s="171"/>
      <c r="O16" s="171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0.33656200000000003</v>
      </c>
      <c r="I17" s="61">
        <v>1.3634999999999998E-4</v>
      </c>
      <c r="J17" s="73">
        <f t="shared" si="0"/>
        <v>2.9322583421032518E-7</v>
      </c>
      <c r="K17" s="64">
        <f t="shared" si="1"/>
        <v>-0.99959487404995218</v>
      </c>
      <c r="L17" s="156">
        <f t="shared" si="2"/>
        <v>-0.33642565000000002</v>
      </c>
      <c r="M17" s="8"/>
      <c r="N17" s="171"/>
      <c r="O17" s="171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3.8999999999999999E-5</v>
      </c>
      <c r="I18" s="61">
        <v>0.21724179999999998</v>
      </c>
      <c r="J18" s="73">
        <f t="shared" si="0"/>
        <v>4.6718671089367528E-4</v>
      </c>
      <c r="K18" s="64">
        <f t="shared" si="1"/>
        <v>5569.3025641025642</v>
      </c>
      <c r="L18" s="156">
        <f t="shared" si="2"/>
        <v>0.21720279999999997</v>
      </c>
      <c r="M18" s="8"/>
      <c r="N18" s="171"/>
      <c r="O18" s="171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2.0563196000000001</v>
      </c>
      <c r="I19" s="61">
        <v>1.1977085099999993</v>
      </c>
      <c r="J19" s="73">
        <f t="shared" si="0"/>
        <v>2.5757174696410374E-3</v>
      </c>
      <c r="K19" s="64">
        <f t="shared" si="1"/>
        <v>-0.41754749115847589</v>
      </c>
      <c r="L19" s="156">
        <f t="shared" si="2"/>
        <v>-0.8586110900000008</v>
      </c>
      <c r="M19" s="8"/>
      <c r="N19" s="171"/>
      <c r="O19" s="171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2.9102160000000001</v>
      </c>
      <c r="I20" s="61">
        <v>7.7000000000000007E-4</v>
      </c>
      <c r="J20" s="73">
        <f t="shared" si="0"/>
        <v>1.6559141352544953E-6</v>
      </c>
      <c r="K20" s="64">
        <f t="shared" si="1"/>
        <v>-0.99973541482831518</v>
      </c>
      <c r="L20" s="156">
        <f t="shared" si="2"/>
        <v>-2.909446</v>
      </c>
      <c r="M20" s="8"/>
      <c r="N20" s="171"/>
      <c r="O20" s="171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0.318826</v>
      </c>
      <c r="I21" s="63">
        <v>0.20109191999999998</v>
      </c>
      <c r="J21" s="74">
        <f t="shared" si="0"/>
        <v>4.3245578287463127E-4</v>
      </c>
      <c r="K21" s="66">
        <f t="shared" si="1"/>
        <v>-0.36927377315526344</v>
      </c>
      <c r="L21" s="157">
        <f t="shared" si="2"/>
        <v>-0.11773408000000002</v>
      </c>
      <c r="M21" s="8"/>
      <c r="N21" s="171"/>
      <c r="O21" s="171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279.60789899999992</v>
      </c>
      <c r="I22" s="79">
        <v>451.06470824999997</v>
      </c>
      <c r="J22" s="72">
        <f t="shared" si="0"/>
        <v>0.97003172247483094</v>
      </c>
      <c r="K22" s="72">
        <f t="shared" si="1"/>
        <v>0.61320445474968532</v>
      </c>
      <c r="L22" s="158">
        <f t="shared" si="2"/>
        <v>171.45680925000005</v>
      </c>
      <c r="M22" s="8"/>
      <c r="N22" s="161"/>
      <c r="O22" s="161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9.6933279999999886</v>
      </c>
      <c r="I23" s="61">
        <v>13.028715149999993</v>
      </c>
      <c r="J23" s="73">
        <f t="shared" si="0"/>
        <v>2.8018744910505686E-2</v>
      </c>
      <c r="K23" s="64">
        <f t="shared" si="1"/>
        <v>0.34409102322752405</v>
      </c>
      <c r="L23" s="156">
        <f t="shared" si="2"/>
        <v>3.3353871500000043</v>
      </c>
      <c r="M23" s="81"/>
      <c r="N23" s="171"/>
      <c r="O23" s="171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269.91457099999991</v>
      </c>
      <c r="I24" s="61">
        <v>438.03599309999998</v>
      </c>
      <c r="J24" s="73">
        <f t="shared" si="0"/>
        <v>0.94201297756432534</v>
      </c>
      <c r="K24" s="64">
        <f t="shared" si="1"/>
        <v>0.62286901176594922</v>
      </c>
      <c r="L24" s="156">
        <f t="shared" si="2"/>
        <v>168.12142210000007</v>
      </c>
      <c r="M24" s="8"/>
      <c r="N24" s="171"/>
      <c r="O24" s="171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/>
      <c r="I25" s="61">
        <v>0</v>
      </c>
      <c r="J25" s="73">
        <f t="shared" si="0"/>
        <v>0</v>
      </c>
      <c r="K25" s="64" t="str">
        <f t="shared" si="1"/>
        <v xml:space="preserve"> - </v>
      </c>
      <c r="L25" s="156">
        <f t="shared" si="2"/>
        <v>0</v>
      </c>
      <c r="M25" s="8"/>
      <c r="N25" s="171"/>
      <c r="O25" s="171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/>
      <c r="I26" s="63">
        <v>0</v>
      </c>
      <c r="J26" s="74">
        <f t="shared" si="0"/>
        <v>0</v>
      </c>
      <c r="K26" s="66" t="str">
        <f t="shared" si="1"/>
        <v xml:space="preserve"> - </v>
      </c>
      <c r="L26" s="157">
        <f t="shared" si="2"/>
        <v>0</v>
      </c>
      <c r="M26" s="8"/>
      <c r="N26" s="171"/>
      <c r="O26" s="171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292.9633905199999</v>
      </c>
      <c r="I27" s="80">
        <f>+I22+I12</f>
        <v>464.99995597999998</v>
      </c>
      <c r="J27" s="74">
        <f t="shared" si="0"/>
        <v>1</v>
      </c>
      <c r="K27" s="74">
        <f t="shared" si="1"/>
        <v>0.58722888602101819</v>
      </c>
      <c r="L27" s="158">
        <f t="shared" si="2"/>
        <v>172.03656546000008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3"/>
    </row>
    <row r="34" spans="2:16" x14ac:dyDescent="0.25">
      <c r="B34" s="20"/>
      <c r="C34" s="245" t="s">
        <v>41</v>
      </c>
      <c r="D34" s="245"/>
      <c r="E34" s="245"/>
      <c r="F34" s="245"/>
      <c r="G34" s="245"/>
      <c r="H34" s="245"/>
      <c r="I34" s="209"/>
      <c r="J34" s="245" t="s">
        <v>42</v>
      </c>
      <c r="K34" s="245"/>
      <c r="L34" s="245"/>
      <c r="M34" s="245"/>
      <c r="N34" s="245"/>
      <c r="O34" s="245"/>
      <c r="P34" s="23"/>
    </row>
    <row r="35" spans="2:16" x14ac:dyDescent="0.25">
      <c r="B35" s="20"/>
      <c r="C35" s="246" t="s">
        <v>26</v>
      </c>
      <c r="D35" s="246"/>
      <c r="E35" s="246"/>
      <c r="F35" s="246"/>
      <c r="G35" s="246"/>
      <c r="H35" s="246"/>
      <c r="I35" s="8"/>
      <c r="J35" s="246" t="s">
        <v>26</v>
      </c>
      <c r="K35" s="246"/>
      <c r="L35" s="246"/>
      <c r="M35" s="246"/>
      <c r="N35" s="246"/>
      <c r="O35" s="246"/>
      <c r="P35" s="23"/>
    </row>
    <row r="36" spans="2:16" x14ac:dyDescent="0.25">
      <c r="B36" s="20"/>
      <c r="C36" s="242" t="s">
        <v>12</v>
      </c>
      <c r="D36" s="243"/>
      <c r="E36" s="77" t="s">
        <v>44</v>
      </c>
      <c r="F36" s="78" t="s">
        <v>45</v>
      </c>
      <c r="G36" s="78" t="s">
        <v>43</v>
      </c>
      <c r="H36" s="78" t="s">
        <v>21</v>
      </c>
      <c r="I36" s="8"/>
      <c r="J36" s="242" t="s">
        <v>12</v>
      </c>
      <c r="K36" s="243"/>
      <c r="L36" s="77" t="s">
        <v>44</v>
      </c>
      <c r="M36" s="78" t="s">
        <v>45</v>
      </c>
      <c r="N36" s="78" t="s">
        <v>20</v>
      </c>
      <c r="O36" s="78" t="s">
        <v>21</v>
      </c>
      <c r="P36" s="23"/>
    </row>
    <row r="37" spans="2:16" x14ac:dyDescent="0.25">
      <c r="B37" s="20"/>
      <c r="C37" s="178" t="s">
        <v>4</v>
      </c>
      <c r="D37" s="179"/>
      <c r="E37" s="180">
        <v>7042.9770199999984</v>
      </c>
      <c r="F37" s="180">
        <v>12020.570370000009</v>
      </c>
      <c r="G37" s="181">
        <f>+F37/F$57</f>
        <v>0.86260184267280349</v>
      </c>
      <c r="H37" s="182">
        <f>IFERROR(F37/E37-1," - ")</f>
        <v>0.70674564688555686</v>
      </c>
      <c r="I37" s="174"/>
      <c r="J37" s="228" t="s">
        <v>15</v>
      </c>
      <c r="K37" s="229"/>
      <c r="L37" s="230">
        <v>9693.3279999999941</v>
      </c>
      <c r="M37" s="230">
        <v>13028.715149999991</v>
      </c>
      <c r="N37" s="231">
        <f>+M37/M$57</f>
        <v>2.8884359409424028E-2</v>
      </c>
      <c r="O37" s="232">
        <f>IFERROR(M37/L37-1," - ")</f>
        <v>0.34409102322752294</v>
      </c>
      <c r="P37" s="23"/>
    </row>
    <row r="38" spans="2:16" x14ac:dyDescent="0.25">
      <c r="B38" s="20"/>
      <c r="C38" s="183" t="s">
        <v>128</v>
      </c>
      <c r="D38" s="99"/>
      <c r="E38" s="25">
        <v>2972.2945000000013</v>
      </c>
      <c r="F38" s="25">
        <v>6427.5172800000064</v>
      </c>
      <c r="G38" s="106">
        <f t="shared" ref="G38:G57" si="3">+F38/F$57</f>
        <v>0.46124169476820653</v>
      </c>
      <c r="H38" s="92">
        <f t="shared" ref="H38:H57" si="4">IFERROR(F38/E38-1," - ")</f>
        <v>1.162476591737462</v>
      </c>
      <c r="I38" s="3"/>
      <c r="J38" s="215" t="s">
        <v>147</v>
      </c>
      <c r="K38" s="173"/>
      <c r="L38" s="102">
        <v>9693.3264999999938</v>
      </c>
      <c r="M38" s="102">
        <v>13028.715149999991</v>
      </c>
      <c r="N38" s="172">
        <f t="shared" ref="N38:N57" si="5">+M38/M$57</f>
        <v>2.8884359409424028E-2</v>
      </c>
      <c r="O38" s="92">
        <f t="shared" ref="O38:O57" si="6">IFERROR(M38/L38-1," - ")</f>
        <v>0.34409123121974683</v>
      </c>
      <c r="P38" s="23"/>
    </row>
    <row r="39" spans="2:16" x14ac:dyDescent="0.25">
      <c r="B39" s="20"/>
      <c r="C39" s="183" t="s">
        <v>94</v>
      </c>
      <c r="D39" s="99"/>
      <c r="E39" s="25">
        <v>165.76509999999996</v>
      </c>
      <c r="F39" s="25">
        <v>1694.6573300000005</v>
      </c>
      <c r="G39" s="106">
        <f t="shared" si="3"/>
        <v>0.12160941540721354</v>
      </c>
      <c r="H39" s="92">
        <f t="shared" si="4"/>
        <v>9.2232456047744726</v>
      </c>
      <c r="I39" s="3"/>
      <c r="J39" s="233" t="s">
        <v>16</v>
      </c>
      <c r="K39" s="234"/>
      <c r="L39" s="235">
        <v>269914.57100000011</v>
      </c>
      <c r="M39" s="235">
        <v>438035.99309999996</v>
      </c>
      <c r="N39" s="236">
        <f t="shared" si="5"/>
        <v>0.97111564059057598</v>
      </c>
      <c r="O39" s="237">
        <f t="shared" si="6"/>
        <v>0.62286901176594789</v>
      </c>
      <c r="P39" s="23"/>
    </row>
    <row r="40" spans="2:16" x14ac:dyDescent="0.25">
      <c r="B40" s="20"/>
      <c r="C40" s="183" t="s">
        <v>91</v>
      </c>
      <c r="D40" s="99"/>
      <c r="E40" s="25">
        <v>381.7127000000001</v>
      </c>
      <c r="F40" s="25">
        <v>438.05381999999992</v>
      </c>
      <c r="G40" s="106">
        <f t="shared" si="3"/>
        <v>3.1434950313581518E-2</v>
      </c>
      <c r="H40" s="92">
        <f t="shared" si="4"/>
        <v>0.14760085268318246</v>
      </c>
      <c r="I40" s="3"/>
      <c r="J40" s="215" t="s">
        <v>79</v>
      </c>
      <c r="K40" s="101"/>
      <c r="L40" s="102">
        <v>186466.49200000009</v>
      </c>
      <c r="M40" s="102">
        <v>344247.23472000001</v>
      </c>
      <c r="N40" s="172">
        <f t="shared" si="5"/>
        <v>0.76318813780749839</v>
      </c>
      <c r="O40" s="92">
        <f t="shared" si="6"/>
        <v>0.84616137209252518</v>
      </c>
      <c r="P40" s="23"/>
    </row>
    <row r="41" spans="2:16" x14ac:dyDescent="0.25">
      <c r="B41" s="20"/>
      <c r="C41" s="183" t="s">
        <v>108</v>
      </c>
      <c r="D41" s="99"/>
      <c r="E41" s="25">
        <v>515.375</v>
      </c>
      <c r="F41" s="25">
        <v>433.78999999999996</v>
      </c>
      <c r="G41" s="106">
        <f t="shared" si="3"/>
        <v>3.1128976563949445E-2</v>
      </c>
      <c r="H41" s="92">
        <f t="shared" si="4"/>
        <v>-0.15830220713073007</v>
      </c>
      <c r="I41" s="3"/>
      <c r="J41" s="215" t="s">
        <v>83</v>
      </c>
      <c r="K41" s="101"/>
      <c r="L41" s="102">
        <v>41845.589</v>
      </c>
      <c r="M41" s="102">
        <v>69033.648519999973</v>
      </c>
      <c r="N41" s="172">
        <f t="shared" si="5"/>
        <v>0.15304599818467393</v>
      </c>
      <c r="O41" s="92">
        <f t="shared" si="6"/>
        <v>0.64972342771898783</v>
      </c>
      <c r="P41" s="23"/>
    </row>
    <row r="42" spans="2:16" x14ac:dyDescent="0.25">
      <c r="B42" s="20"/>
      <c r="C42" s="183" t="s">
        <v>129</v>
      </c>
      <c r="D42" s="99"/>
      <c r="E42" s="25">
        <v>179.315</v>
      </c>
      <c r="F42" s="25">
        <v>413.19128999999987</v>
      </c>
      <c r="G42" s="106">
        <f t="shared" si="3"/>
        <v>2.9650803344563121E-2</v>
      </c>
      <c r="H42" s="92">
        <f t="shared" si="4"/>
        <v>1.3042762178289595</v>
      </c>
      <c r="I42" s="3"/>
      <c r="J42" s="215" t="s">
        <v>80</v>
      </c>
      <c r="K42" s="101"/>
      <c r="L42" s="102">
        <v>12124.816999999999</v>
      </c>
      <c r="M42" s="102">
        <v>17287.103339999998</v>
      </c>
      <c r="N42" s="172">
        <f t="shared" si="5"/>
        <v>3.8325107293516569E-2</v>
      </c>
      <c r="O42" s="92">
        <f t="shared" si="6"/>
        <v>0.42576200036668577</v>
      </c>
      <c r="P42" s="23"/>
    </row>
    <row r="43" spans="2:16" x14ac:dyDescent="0.25">
      <c r="B43" s="20"/>
      <c r="C43" s="183" t="s">
        <v>130</v>
      </c>
      <c r="D43" s="99"/>
      <c r="E43" s="25">
        <v>177.87809999999999</v>
      </c>
      <c r="F43" s="25">
        <v>380.18800000000005</v>
      </c>
      <c r="G43" s="106">
        <f t="shared" si="3"/>
        <v>2.7282471568949987E-2</v>
      </c>
      <c r="H43" s="92">
        <f t="shared" si="4"/>
        <v>1.1373513659073269</v>
      </c>
      <c r="I43" s="3"/>
      <c r="J43" s="215" t="s">
        <v>82</v>
      </c>
      <c r="K43" s="101"/>
      <c r="L43" s="102">
        <v>20565.537</v>
      </c>
      <c r="M43" s="102">
        <v>7468.0015199999998</v>
      </c>
      <c r="N43" s="172">
        <f t="shared" si="5"/>
        <v>1.655638622000306E-2</v>
      </c>
      <c r="O43" s="92">
        <f t="shared" si="6"/>
        <v>-0.63686814888422316</v>
      </c>
      <c r="P43" s="23"/>
    </row>
    <row r="44" spans="2:16" x14ac:dyDescent="0.25">
      <c r="B44" s="20"/>
      <c r="C44" s="183" t="s">
        <v>92</v>
      </c>
      <c r="D44" s="99"/>
      <c r="E44" s="25">
        <v>366.97800000000012</v>
      </c>
      <c r="F44" s="25">
        <v>259.36776999999995</v>
      </c>
      <c r="G44" s="106">
        <f t="shared" si="3"/>
        <v>1.8612354442872885E-2</v>
      </c>
      <c r="H44" s="92">
        <f t="shared" si="4"/>
        <v>-0.29323346358637337</v>
      </c>
      <c r="I44" s="3"/>
      <c r="J44" s="215" t="s">
        <v>81</v>
      </c>
      <c r="K44" s="101"/>
      <c r="L44" s="102">
        <v>8912.1359999999986</v>
      </c>
      <c r="M44" s="102"/>
      <c r="N44" s="172">
        <f t="shared" si="5"/>
        <v>0</v>
      </c>
      <c r="O44" s="92">
        <f t="shared" si="6"/>
        <v>-1</v>
      </c>
      <c r="P44" s="23"/>
    </row>
    <row r="45" spans="2:16" x14ac:dyDescent="0.25">
      <c r="B45" s="20"/>
      <c r="C45" s="183" t="s">
        <v>131</v>
      </c>
      <c r="D45" s="99"/>
      <c r="E45" s="25">
        <v>105.79300000000001</v>
      </c>
      <c r="F45" s="25">
        <v>170.99558000000002</v>
      </c>
      <c r="G45" s="106">
        <f t="shared" si="3"/>
        <v>1.2270724088519661E-2</v>
      </c>
      <c r="H45" s="92">
        <f t="shared" si="4"/>
        <v>0.6163222519448357</v>
      </c>
      <c r="I45" s="3"/>
      <c r="J45" s="90"/>
      <c r="K45" s="101"/>
      <c r="L45" s="102"/>
      <c r="M45" s="102"/>
      <c r="N45" s="172">
        <f t="shared" si="5"/>
        <v>0</v>
      </c>
      <c r="O45" s="92" t="str">
        <f t="shared" si="6"/>
        <v xml:space="preserve"> - </v>
      </c>
      <c r="P45" s="23"/>
    </row>
    <row r="46" spans="2:16" x14ac:dyDescent="0.25">
      <c r="B46" s="20"/>
      <c r="C46" s="183" t="s">
        <v>132</v>
      </c>
      <c r="D46" s="99"/>
      <c r="E46" s="25">
        <v>223.10399999999993</v>
      </c>
      <c r="F46" s="25">
        <v>169.47199999999998</v>
      </c>
      <c r="G46" s="106">
        <f t="shared" si="3"/>
        <v>1.2161391263619816E-2</v>
      </c>
      <c r="H46" s="92">
        <f t="shared" si="4"/>
        <v>-0.24039013195639691</v>
      </c>
      <c r="I46" s="3"/>
      <c r="J46" s="90"/>
      <c r="K46" s="101"/>
      <c r="L46" s="102"/>
      <c r="M46" s="102"/>
      <c r="N46" s="172">
        <f t="shared" si="5"/>
        <v>0</v>
      </c>
      <c r="O46" s="92" t="str">
        <f t="shared" si="6"/>
        <v xml:space="preserve"> - </v>
      </c>
      <c r="P46" s="23"/>
    </row>
    <row r="47" spans="2:16" x14ac:dyDescent="0.25">
      <c r="B47" s="20"/>
      <c r="C47" s="183" t="s">
        <v>89</v>
      </c>
      <c r="D47" s="99"/>
      <c r="E47" s="25">
        <v>5.5830000000000002</v>
      </c>
      <c r="F47" s="25">
        <v>164.3426</v>
      </c>
      <c r="G47" s="106">
        <f t="shared" si="3"/>
        <v>1.1793303081810366E-2</v>
      </c>
      <c r="H47" s="92">
        <f t="shared" si="4"/>
        <v>28.43625291062153</v>
      </c>
      <c r="I47" s="3"/>
      <c r="J47" s="90"/>
      <c r="K47" s="101"/>
      <c r="L47" s="102"/>
      <c r="M47" s="102"/>
      <c r="N47" s="172">
        <f t="shared" si="5"/>
        <v>0</v>
      </c>
      <c r="O47" s="92" t="str">
        <f t="shared" si="6"/>
        <v xml:space="preserve"> - </v>
      </c>
      <c r="P47" s="23"/>
    </row>
    <row r="48" spans="2:16" x14ac:dyDescent="0.25">
      <c r="B48" s="20"/>
      <c r="C48" s="183" t="s">
        <v>133</v>
      </c>
      <c r="D48" s="99"/>
      <c r="E48" s="25">
        <v>5.9109999999999996</v>
      </c>
      <c r="F48" s="25">
        <v>149.08710000000002</v>
      </c>
      <c r="G48" s="106">
        <f t="shared" si="3"/>
        <v>1.0698561151449293E-2</v>
      </c>
      <c r="H48" s="92">
        <f t="shared" si="4"/>
        <v>24.221975976992056</v>
      </c>
      <c r="I48" s="3"/>
      <c r="J48" s="90"/>
      <c r="K48" s="101"/>
      <c r="L48" s="102"/>
      <c r="M48" s="102"/>
      <c r="N48" s="172">
        <f t="shared" si="5"/>
        <v>0</v>
      </c>
      <c r="O48" s="92" t="str">
        <f t="shared" si="6"/>
        <v xml:space="preserve"> - </v>
      </c>
      <c r="P48" s="23"/>
    </row>
    <row r="49" spans="2:16" x14ac:dyDescent="0.25">
      <c r="B49" s="20"/>
      <c r="C49" s="183" t="s">
        <v>114</v>
      </c>
      <c r="D49" s="99"/>
      <c r="E49" s="25">
        <v>124.23049999999998</v>
      </c>
      <c r="F49" s="25">
        <v>119.58606999999999</v>
      </c>
      <c r="G49" s="106">
        <f t="shared" si="3"/>
        <v>8.5815532179276104E-3</v>
      </c>
      <c r="H49" s="92">
        <f t="shared" si="4"/>
        <v>-3.7385585665355769E-2</v>
      </c>
      <c r="I49" s="3"/>
      <c r="J49" s="90"/>
      <c r="K49" s="101"/>
      <c r="L49" s="102"/>
      <c r="M49" s="102"/>
      <c r="N49" s="172">
        <f t="shared" si="5"/>
        <v>0</v>
      </c>
      <c r="O49" s="92" t="str">
        <f t="shared" si="6"/>
        <v xml:space="preserve"> - </v>
      </c>
      <c r="P49" s="23"/>
    </row>
    <row r="50" spans="2:16" x14ac:dyDescent="0.25">
      <c r="B50" s="20"/>
      <c r="C50" s="183" t="s">
        <v>134</v>
      </c>
      <c r="D50" s="99"/>
      <c r="E50" s="25">
        <v>176.77</v>
      </c>
      <c r="F50" s="25">
        <v>110.97359999999999</v>
      </c>
      <c r="G50" s="106">
        <f t="shared" si="3"/>
        <v>7.9635182775469708E-3</v>
      </c>
      <c r="H50" s="92">
        <f t="shared" si="4"/>
        <v>-0.37221474232052965</v>
      </c>
      <c r="I50" s="3"/>
      <c r="J50" s="90"/>
      <c r="K50" s="101"/>
      <c r="L50" s="102"/>
      <c r="M50" s="102"/>
      <c r="N50" s="172">
        <f t="shared" si="5"/>
        <v>0</v>
      </c>
      <c r="O50" s="92" t="str">
        <f t="shared" si="6"/>
        <v xml:space="preserve"> - </v>
      </c>
      <c r="P50" s="23"/>
    </row>
    <row r="51" spans="2:16" x14ac:dyDescent="0.25">
      <c r="B51" s="20"/>
      <c r="C51" s="183" t="s">
        <v>136</v>
      </c>
      <c r="D51" s="99"/>
      <c r="E51" s="25">
        <v>19.690000000000001</v>
      </c>
      <c r="F51" s="25">
        <v>99.137900000000016</v>
      </c>
      <c r="G51" s="106">
        <f t="shared" si="3"/>
        <v>7.1141828204872503E-3</v>
      </c>
      <c r="H51" s="92">
        <f t="shared" si="4"/>
        <v>4.0349365159979689</v>
      </c>
      <c r="I51" s="3"/>
      <c r="J51" s="90"/>
      <c r="K51" s="101"/>
      <c r="L51" s="102"/>
      <c r="M51" s="102"/>
      <c r="N51" s="172">
        <f t="shared" si="5"/>
        <v>0</v>
      </c>
      <c r="O51" s="92" t="str">
        <f t="shared" si="6"/>
        <v xml:space="preserve"> - </v>
      </c>
      <c r="P51" s="23"/>
    </row>
    <row r="52" spans="2:16" x14ac:dyDescent="0.25">
      <c r="B52" s="20"/>
      <c r="C52" s="183" t="s">
        <v>137</v>
      </c>
      <c r="D52" s="103"/>
      <c r="E52" s="25"/>
      <c r="F52" s="25">
        <v>95.356979999999993</v>
      </c>
      <c r="G52" s="106">
        <f t="shared" si="3"/>
        <v>6.842862204359243E-3</v>
      </c>
      <c r="H52" s="92" t="str">
        <f t="shared" si="4"/>
        <v xml:space="preserve"> - </v>
      </c>
      <c r="I52" s="3"/>
      <c r="J52" s="90"/>
      <c r="K52" s="144"/>
      <c r="L52" s="102"/>
      <c r="M52" s="102"/>
      <c r="N52" s="172">
        <f t="shared" si="5"/>
        <v>0</v>
      </c>
      <c r="O52" s="92" t="str">
        <f t="shared" si="6"/>
        <v xml:space="preserve"> - </v>
      </c>
      <c r="P52" s="23"/>
    </row>
    <row r="53" spans="2:16" x14ac:dyDescent="0.25">
      <c r="B53" s="20"/>
      <c r="C53" s="183" t="s">
        <v>138</v>
      </c>
      <c r="D53" s="99"/>
      <c r="E53" s="25">
        <v>19.2</v>
      </c>
      <c r="F53" s="25">
        <v>92.274000000000001</v>
      </c>
      <c r="G53" s="106">
        <f t="shared" si="3"/>
        <v>6.6216260943356723E-3</v>
      </c>
      <c r="H53" s="92">
        <f t="shared" si="4"/>
        <v>3.8059375000000006</v>
      </c>
      <c r="I53" s="3"/>
      <c r="J53" s="90"/>
      <c r="K53" s="101"/>
      <c r="L53" s="102"/>
      <c r="M53" s="102"/>
      <c r="N53" s="172">
        <f t="shared" si="5"/>
        <v>0</v>
      </c>
      <c r="O53" s="92" t="str">
        <f t="shared" si="6"/>
        <v xml:space="preserve"> - </v>
      </c>
      <c r="P53" s="23"/>
    </row>
    <row r="54" spans="2:16" x14ac:dyDescent="0.25">
      <c r="B54" s="20"/>
      <c r="C54" s="183" t="s">
        <v>139</v>
      </c>
      <c r="D54" s="99"/>
      <c r="E54" s="25">
        <v>0.13719999999999996</v>
      </c>
      <c r="F54" s="25">
        <v>79.772579999999991</v>
      </c>
      <c r="G54" s="172">
        <f t="shared" si="3"/>
        <v>5.7245182536844602E-3</v>
      </c>
      <c r="H54" s="86">
        <f t="shared" si="4"/>
        <v>580.43279883381933</v>
      </c>
      <c r="I54" s="8"/>
      <c r="J54" s="84"/>
      <c r="K54" s="99"/>
      <c r="L54" s="25"/>
      <c r="M54" s="25"/>
      <c r="N54" s="172">
        <f t="shared" si="5"/>
        <v>0</v>
      </c>
      <c r="O54" s="86" t="str">
        <f t="shared" si="6"/>
        <v xml:space="preserve"> - </v>
      </c>
      <c r="P54" s="23"/>
    </row>
    <row r="55" spans="2:16" x14ac:dyDescent="0.25">
      <c r="B55" s="20"/>
      <c r="C55" s="223" t="s">
        <v>9</v>
      </c>
      <c r="D55" s="175"/>
      <c r="E55" s="176">
        <v>2056.3195999999998</v>
      </c>
      <c r="F55" s="176">
        <v>1197.7085099999999</v>
      </c>
      <c r="G55" s="224">
        <f t="shared" si="3"/>
        <v>8.5948131903070171E-2</v>
      </c>
      <c r="H55" s="225">
        <f t="shared" si="4"/>
        <v>-0.41754749115847556</v>
      </c>
      <c r="I55" s="8"/>
      <c r="J55" s="84"/>
      <c r="K55" s="99"/>
      <c r="L55" s="25"/>
      <c r="M55" s="25"/>
      <c r="N55" s="172">
        <f t="shared" si="5"/>
        <v>0</v>
      </c>
      <c r="O55" s="86" t="str">
        <f t="shared" si="6"/>
        <v xml:space="preserve"> - </v>
      </c>
      <c r="P55" s="23"/>
    </row>
    <row r="56" spans="2:16" x14ac:dyDescent="0.25">
      <c r="B56" s="20"/>
      <c r="C56" s="183" t="s">
        <v>135</v>
      </c>
      <c r="D56" s="103"/>
      <c r="E56" s="25">
        <v>2012.59</v>
      </c>
      <c r="F56" s="25">
        <v>1063.1176700000001</v>
      </c>
      <c r="G56" s="185">
        <f t="shared" si="3"/>
        <v>7.6289829258743974E-2</v>
      </c>
      <c r="H56" s="87">
        <f t="shared" si="4"/>
        <v>-0.47176639554007516</v>
      </c>
      <c r="I56" s="8"/>
      <c r="J56" s="85"/>
      <c r="K56" s="100"/>
      <c r="L56" s="62"/>
      <c r="M56" s="62"/>
      <c r="N56" s="185">
        <f t="shared" si="5"/>
        <v>0</v>
      </c>
      <c r="O56" s="87" t="str">
        <f t="shared" si="6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13355.491520000001</v>
      </c>
      <c r="F57" s="88">
        <f>+I12*1000</f>
        <v>13935.247730000008</v>
      </c>
      <c r="G57" s="74">
        <f t="shared" si="3"/>
        <v>1</v>
      </c>
      <c r="H57" s="98">
        <f t="shared" si="4"/>
        <v>4.3409574940152185E-2</v>
      </c>
      <c r="I57" s="8"/>
      <c r="J57" s="96" t="s">
        <v>14</v>
      </c>
      <c r="K57" s="97"/>
      <c r="L57" s="88">
        <f>+H22*1000</f>
        <v>279607.89899999992</v>
      </c>
      <c r="M57" s="88">
        <f>+I22*1000</f>
        <v>451064.70824999997</v>
      </c>
      <c r="N57" s="74">
        <f t="shared" si="5"/>
        <v>1</v>
      </c>
      <c r="O57" s="98">
        <f t="shared" si="6"/>
        <v>0.61320445474968532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"/>
    </row>
    <row r="65" spans="2:16" x14ac:dyDescent="0.25">
      <c r="B65" s="20"/>
      <c r="C65" s="245" t="s">
        <v>47</v>
      </c>
      <c r="D65" s="245"/>
      <c r="E65" s="245"/>
      <c r="F65" s="245"/>
      <c r="G65" s="245"/>
      <c r="H65" s="245"/>
      <c r="I65" s="208"/>
      <c r="J65" s="245" t="s">
        <v>48</v>
      </c>
      <c r="K65" s="245"/>
      <c r="L65" s="245"/>
      <c r="M65" s="245"/>
      <c r="N65" s="245"/>
      <c r="O65" s="245"/>
      <c r="P65" s="23"/>
    </row>
    <row r="66" spans="2:16" x14ac:dyDescent="0.25">
      <c r="B66" s="20"/>
      <c r="C66" s="246" t="s">
        <v>26</v>
      </c>
      <c r="D66" s="246"/>
      <c r="E66" s="246"/>
      <c r="F66" s="246"/>
      <c r="G66" s="246"/>
      <c r="H66" s="246"/>
      <c r="I66" s="8"/>
      <c r="J66" s="246" t="s">
        <v>26</v>
      </c>
      <c r="K66" s="246"/>
      <c r="L66" s="246"/>
      <c r="M66" s="246"/>
      <c r="N66" s="246"/>
      <c r="O66" s="246"/>
      <c r="P66" s="23"/>
    </row>
    <row r="67" spans="2:16" x14ac:dyDescent="0.25">
      <c r="B67" s="20"/>
      <c r="C67" s="242" t="s">
        <v>32</v>
      </c>
      <c r="D67" s="243"/>
      <c r="E67" s="77" t="s">
        <v>44</v>
      </c>
      <c r="F67" s="78" t="s">
        <v>45</v>
      </c>
      <c r="G67" s="78" t="s">
        <v>43</v>
      </c>
      <c r="H67" s="78" t="s">
        <v>21</v>
      </c>
      <c r="I67" s="8"/>
      <c r="J67" s="242" t="s">
        <v>12</v>
      </c>
      <c r="K67" s="243"/>
      <c r="L67" s="77" t="s">
        <v>44</v>
      </c>
      <c r="M67" s="78" t="s">
        <v>45</v>
      </c>
      <c r="N67" s="78" t="s">
        <v>20</v>
      </c>
      <c r="O67" s="78" t="s">
        <v>21</v>
      </c>
      <c r="P67" s="23"/>
    </row>
    <row r="68" spans="2:16" x14ac:dyDescent="0.25">
      <c r="B68" s="20"/>
      <c r="C68" s="145" t="s">
        <v>29</v>
      </c>
      <c r="D68" s="146"/>
      <c r="E68" s="192">
        <v>2634.99</v>
      </c>
      <c r="F68" s="151">
        <v>4336.5632699999978</v>
      </c>
      <c r="G68" s="193">
        <f t="shared" ref="G68:G84" si="7">+F68/F$86</f>
        <v>0.3111938412593972</v>
      </c>
      <c r="H68" s="194">
        <f>IFERROR(F68/E68-1," - ")</f>
        <v>0.64576080744139386</v>
      </c>
      <c r="I68" s="3"/>
      <c r="J68" s="145" t="s">
        <v>30</v>
      </c>
      <c r="K68" s="146"/>
      <c r="L68" s="192">
        <v>81265.444999999978</v>
      </c>
      <c r="M68" s="151">
        <v>144862.08106999996</v>
      </c>
      <c r="N68" s="193">
        <f t="shared" ref="N68:N69" si="8">+M68/M$86</f>
        <v>0.32115587502294901</v>
      </c>
      <c r="O68" s="194">
        <f>IFERROR(M68/L68-1," - ")</f>
        <v>0.78257906629318263</v>
      </c>
      <c r="P68" s="143"/>
    </row>
    <row r="69" spans="2:16" x14ac:dyDescent="0.25">
      <c r="B69" s="20"/>
      <c r="C69" s="147" t="s">
        <v>157</v>
      </c>
      <c r="D69" s="148"/>
      <c r="E69" s="195">
        <v>1682.1179999999997</v>
      </c>
      <c r="F69" s="153">
        <v>2421.0577400000006</v>
      </c>
      <c r="G69" s="196">
        <f t="shared" si="7"/>
        <v>0.17373625405940302</v>
      </c>
      <c r="H69" s="197">
        <f t="shared" ref="H69:H86" si="9">IFERROR(F69/E69-1," - ")</f>
        <v>0.43929126256303119</v>
      </c>
      <c r="I69" s="3"/>
      <c r="J69" s="147" t="s">
        <v>179</v>
      </c>
      <c r="K69" s="148"/>
      <c r="L69" s="195">
        <v>32316.186999999998</v>
      </c>
      <c r="M69" s="153">
        <v>101573.68856000001</v>
      </c>
      <c r="N69" s="196">
        <f t="shared" si="8"/>
        <v>0.22518651249413063</v>
      </c>
      <c r="O69" s="197">
        <f t="shared" ref="O69" si="10">IFERROR(M69/L69-1," - ")</f>
        <v>2.1431210792288091</v>
      </c>
      <c r="P69" s="143"/>
    </row>
    <row r="70" spans="2:16" x14ac:dyDescent="0.25">
      <c r="B70" s="20"/>
      <c r="C70" s="149" t="s">
        <v>166</v>
      </c>
      <c r="D70" s="150"/>
      <c r="E70" s="198">
        <v>984.19400000000007</v>
      </c>
      <c r="F70" s="152">
        <v>1148.0779300000006</v>
      </c>
      <c r="G70" s="177">
        <f t="shared" si="7"/>
        <v>8.2386617894736197E-2</v>
      </c>
      <c r="H70" s="199">
        <f t="shared" si="9"/>
        <v>0.16651587999926898</v>
      </c>
      <c r="I70" s="3"/>
      <c r="J70" s="149" t="s">
        <v>159</v>
      </c>
      <c r="K70" s="150"/>
      <c r="L70" s="198">
        <v>17378.5661</v>
      </c>
      <c r="M70" s="152">
        <v>43064.304199999999</v>
      </c>
      <c r="N70" s="177">
        <f t="shared" ref="N70:N84" si="11">+M70/M$86</f>
        <v>9.5472563941162658E-2</v>
      </c>
      <c r="O70" s="199">
        <f t="shared" ref="O70:O86" si="12">IFERROR(M70/L70-1," - ")</f>
        <v>1.4780125099043699</v>
      </c>
      <c r="P70" s="143"/>
    </row>
    <row r="71" spans="2:16" x14ac:dyDescent="0.25">
      <c r="B71" s="20"/>
      <c r="C71" s="90" t="s">
        <v>30</v>
      </c>
      <c r="D71" s="91"/>
      <c r="E71" s="102">
        <v>2012.59</v>
      </c>
      <c r="F71" s="89">
        <v>1063.1176700000001</v>
      </c>
      <c r="G71" s="106">
        <f t="shared" si="7"/>
        <v>7.6289829258743974E-2</v>
      </c>
      <c r="H71" s="104">
        <f t="shared" si="9"/>
        <v>-0.47176639554007516</v>
      </c>
      <c r="I71" s="3"/>
      <c r="J71" s="90" t="s">
        <v>185</v>
      </c>
      <c r="K71" s="91"/>
      <c r="L71" s="102">
        <v>7755.1799999999994</v>
      </c>
      <c r="M71" s="89">
        <v>34315.052790000002</v>
      </c>
      <c r="N71" s="106">
        <f t="shared" si="11"/>
        <v>7.6075676421532595E-2</v>
      </c>
      <c r="O71" s="104">
        <f t="shared" si="12"/>
        <v>3.4247912737035122</v>
      </c>
      <c r="P71" s="143"/>
    </row>
    <row r="72" spans="2:16" x14ac:dyDescent="0.25">
      <c r="B72" s="20"/>
      <c r="C72" s="90" t="s">
        <v>179</v>
      </c>
      <c r="D72" s="91"/>
      <c r="E72" s="102">
        <v>277.80599999999998</v>
      </c>
      <c r="F72" s="89">
        <v>891.97880999999995</v>
      </c>
      <c r="G72" s="106">
        <f t="shared" si="7"/>
        <v>6.4008823329328751E-2</v>
      </c>
      <c r="H72" s="104">
        <f t="shared" si="9"/>
        <v>2.2107974989741042</v>
      </c>
      <c r="I72" s="3"/>
      <c r="J72" s="90" t="s">
        <v>31</v>
      </c>
      <c r="K72" s="91"/>
      <c r="L72" s="102">
        <v>7058.6830000000018</v>
      </c>
      <c r="M72" s="89">
        <v>26697.174770000001</v>
      </c>
      <c r="N72" s="106">
        <f t="shared" si="11"/>
        <v>5.9187017476000914E-2</v>
      </c>
      <c r="O72" s="104">
        <f t="shared" si="12"/>
        <v>2.78217505588507</v>
      </c>
      <c r="P72" s="143"/>
    </row>
    <row r="73" spans="2:16" x14ac:dyDescent="0.25">
      <c r="B73" s="20"/>
      <c r="C73" s="90" t="s">
        <v>31</v>
      </c>
      <c r="D73" s="91"/>
      <c r="E73" s="102">
        <v>260.36160000000001</v>
      </c>
      <c r="F73" s="89">
        <v>527.07273999999984</v>
      </c>
      <c r="G73" s="106">
        <f t="shared" si="7"/>
        <v>3.7822990320101009E-2</v>
      </c>
      <c r="H73" s="104">
        <f t="shared" si="9"/>
        <v>1.0243873904600362</v>
      </c>
      <c r="I73" s="3"/>
      <c r="J73" s="90" t="s">
        <v>192</v>
      </c>
      <c r="K73" s="91"/>
      <c r="L73" s="102">
        <v>23922.775999999998</v>
      </c>
      <c r="M73" s="89">
        <v>16426.302760000002</v>
      </c>
      <c r="N73" s="106">
        <f t="shared" si="11"/>
        <v>3.6416732365804644E-2</v>
      </c>
      <c r="O73" s="104">
        <f t="shared" si="12"/>
        <v>-0.31336134401793492</v>
      </c>
      <c r="P73" s="23"/>
    </row>
    <row r="74" spans="2:16" x14ac:dyDescent="0.25">
      <c r="B74" s="20"/>
      <c r="C74" s="90" t="s">
        <v>169</v>
      </c>
      <c r="D74" s="91"/>
      <c r="E74" s="102">
        <v>100.35599999999999</v>
      </c>
      <c r="F74" s="89">
        <v>492.79530999999997</v>
      </c>
      <c r="G74" s="106">
        <f t="shared" si="7"/>
        <v>3.5363225652537411E-2</v>
      </c>
      <c r="H74" s="104">
        <f t="shared" si="9"/>
        <v>3.9104718203196622</v>
      </c>
      <c r="I74" s="3"/>
      <c r="J74" s="90" t="s">
        <v>167</v>
      </c>
      <c r="K74" s="91"/>
      <c r="L74" s="102">
        <v>22760.764000000003</v>
      </c>
      <c r="M74" s="89">
        <v>15772.607600000001</v>
      </c>
      <c r="N74" s="106">
        <f t="shared" si="11"/>
        <v>3.4967505352376464E-2</v>
      </c>
      <c r="O74" s="104">
        <f t="shared" si="12"/>
        <v>-0.30702644252187672</v>
      </c>
      <c r="P74" s="23"/>
    </row>
    <row r="75" spans="2:16" x14ac:dyDescent="0.25">
      <c r="B75" s="20"/>
      <c r="C75" s="90" t="s">
        <v>177</v>
      </c>
      <c r="D75" s="91"/>
      <c r="E75" s="102">
        <v>227.077</v>
      </c>
      <c r="F75" s="89">
        <v>483.20800000000008</v>
      </c>
      <c r="G75" s="106">
        <f t="shared" si="7"/>
        <v>3.4675235730452267E-2</v>
      </c>
      <c r="H75" s="104">
        <f t="shared" si="9"/>
        <v>1.1279477886355735</v>
      </c>
      <c r="I75" s="3"/>
      <c r="J75" s="90" t="s">
        <v>197</v>
      </c>
      <c r="K75" s="91"/>
      <c r="L75" s="102">
        <v>11019.217000000001</v>
      </c>
      <c r="M75" s="89">
        <v>13318.925309999999</v>
      </c>
      <c r="N75" s="106">
        <f t="shared" si="11"/>
        <v>2.952774860545743E-2</v>
      </c>
      <c r="O75" s="104">
        <f t="shared" si="12"/>
        <v>0.20869979327932264</v>
      </c>
      <c r="P75" s="23"/>
    </row>
    <row r="76" spans="2:16" x14ac:dyDescent="0.25">
      <c r="B76" s="20"/>
      <c r="C76" s="90" t="s">
        <v>34</v>
      </c>
      <c r="D76" s="91"/>
      <c r="E76" s="102">
        <v>538.31700000000001</v>
      </c>
      <c r="F76" s="89">
        <v>415.78483000000006</v>
      </c>
      <c r="G76" s="106">
        <f t="shared" si="7"/>
        <v>2.9836917007574418E-2</v>
      </c>
      <c r="H76" s="104">
        <f t="shared" si="9"/>
        <v>-0.2276208442237565</v>
      </c>
      <c r="I76" s="3"/>
      <c r="J76" s="90" t="s">
        <v>201</v>
      </c>
      <c r="K76" s="91"/>
      <c r="L76" s="102"/>
      <c r="M76" s="89">
        <v>12044.369000000001</v>
      </c>
      <c r="N76" s="106">
        <f t="shared" si="11"/>
        <v>2.6702086817495994E-2</v>
      </c>
      <c r="O76" s="104" t="str">
        <f t="shared" si="12"/>
        <v xml:space="preserve"> - </v>
      </c>
      <c r="P76" s="23"/>
    </row>
    <row r="77" spans="2:16" x14ac:dyDescent="0.25">
      <c r="B77" s="20"/>
      <c r="C77" s="90" t="s">
        <v>158</v>
      </c>
      <c r="D77" s="91"/>
      <c r="E77" s="102">
        <v>267.46339999999998</v>
      </c>
      <c r="F77" s="89">
        <v>405.9780300000001</v>
      </c>
      <c r="G77" s="106">
        <f t="shared" si="7"/>
        <v>2.9133176378773992E-2</v>
      </c>
      <c r="H77" s="104">
        <f t="shared" si="9"/>
        <v>0.5178825588846927</v>
      </c>
      <c r="I77" s="3"/>
      <c r="J77" s="90" t="s">
        <v>193</v>
      </c>
      <c r="K77" s="91"/>
      <c r="L77" s="102"/>
      <c r="M77" s="89">
        <v>11057.82116</v>
      </c>
      <c r="N77" s="106">
        <f t="shared" si="11"/>
        <v>2.4514933129885362E-2</v>
      </c>
      <c r="O77" s="104" t="str">
        <f t="shared" si="12"/>
        <v xml:space="preserve"> - </v>
      </c>
      <c r="P77" s="23"/>
    </row>
    <row r="78" spans="2:16" x14ac:dyDescent="0.25">
      <c r="B78" s="20"/>
      <c r="C78" s="90" t="s">
        <v>162</v>
      </c>
      <c r="D78" s="91"/>
      <c r="E78" s="102">
        <v>174.36449999999999</v>
      </c>
      <c r="F78" s="89">
        <v>293.91960999999992</v>
      </c>
      <c r="G78" s="106">
        <f t="shared" si="7"/>
        <v>2.1091810902453167E-2</v>
      </c>
      <c r="H78" s="104">
        <f t="shared" si="9"/>
        <v>0.68566198968253245</v>
      </c>
      <c r="I78" s="3"/>
      <c r="J78" s="90" t="s">
        <v>169</v>
      </c>
      <c r="K78" s="91"/>
      <c r="L78" s="102">
        <v>22739.066999999999</v>
      </c>
      <c r="M78" s="89">
        <v>9396.9766899999977</v>
      </c>
      <c r="N78" s="106">
        <f t="shared" si="11"/>
        <v>2.0832879447513278E-2</v>
      </c>
      <c r="O78" s="104">
        <f t="shared" si="12"/>
        <v>-0.58674748220760342</v>
      </c>
      <c r="P78" s="23"/>
    </row>
    <row r="79" spans="2:16" x14ac:dyDescent="0.25">
      <c r="B79" s="20"/>
      <c r="C79" s="90" t="s">
        <v>173</v>
      </c>
      <c r="D79" s="91"/>
      <c r="E79" s="102">
        <v>18.589600000000004</v>
      </c>
      <c r="F79" s="89">
        <v>214.39140000000003</v>
      </c>
      <c r="G79" s="106">
        <f t="shared" si="7"/>
        <v>1.5384828756108516E-2</v>
      </c>
      <c r="H79" s="104">
        <f t="shared" si="9"/>
        <v>10.532867840082625</v>
      </c>
      <c r="I79" s="3"/>
      <c r="J79" s="90" t="s">
        <v>184</v>
      </c>
      <c r="K79" s="91"/>
      <c r="L79" s="102">
        <v>1166.759</v>
      </c>
      <c r="M79" s="89">
        <v>8043.6480600000004</v>
      </c>
      <c r="N79" s="106">
        <f t="shared" si="11"/>
        <v>1.7832581252492614E-2</v>
      </c>
      <c r="O79" s="104">
        <f t="shared" si="12"/>
        <v>5.8940098683618469</v>
      </c>
      <c r="P79" s="23"/>
    </row>
    <row r="80" spans="2:16" x14ac:dyDescent="0.25">
      <c r="B80" s="20"/>
      <c r="C80" s="90" t="s">
        <v>176</v>
      </c>
      <c r="D80" s="91"/>
      <c r="E80" s="102">
        <v>72.894999999999996</v>
      </c>
      <c r="F80" s="89">
        <v>163.108</v>
      </c>
      <c r="G80" s="106">
        <f t="shared" si="7"/>
        <v>1.1704707599051768E-2</v>
      </c>
      <c r="H80" s="104">
        <f t="shared" si="9"/>
        <v>1.237574593593525</v>
      </c>
      <c r="I80" s="3"/>
      <c r="J80" s="90" t="s">
        <v>172</v>
      </c>
      <c r="K80" s="91"/>
      <c r="L80" s="102">
        <v>3994.9949999999999</v>
      </c>
      <c r="M80" s="89">
        <v>4722.7513899999994</v>
      </c>
      <c r="N80" s="106">
        <f t="shared" si="11"/>
        <v>1.0470230331969227E-2</v>
      </c>
      <c r="O80" s="104">
        <f t="shared" si="12"/>
        <v>0.18216703400129397</v>
      </c>
      <c r="P80" s="23"/>
    </row>
    <row r="81" spans="2:16" x14ac:dyDescent="0.25">
      <c r="B81" s="20"/>
      <c r="C81" s="90" t="s">
        <v>188</v>
      </c>
      <c r="D81" s="91"/>
      <c r="E81" s="102">
        <v>0.92242000000000002</v>
      </c>
      <c r="F81" s="115">
        <v>159.30815999999999</v>
      </c>
      <c r="G81" s="106">
        <f t="shared" si="7"/>
        <v>1.1432029274731801E-2</v>
      </c>
      <c r="H81" s="104">
        <f t="shared" si="9"/>
        <v>171.70674963682487</v>
      </c>
      <c r="I81" s="3"/>
      <c r="J81" s="90" t="s">
        <v>157</v>
      </c>
      <c r="K81" s="91"/>
      <c r="L81" s="102">
        <v>79.889999999999986</v>
      </c>
      <c r="M81" s="115">
        <v>3185.7312099999999</v>
      </c>
      <c r="N81" s="106">
        <f t="shared" si="11"/>
        <v>7.0626922295909857E-3</v>
      </c>
      <c r="O81" s="104">
        <f t="shared" si="12"/>
        <v>38.876470271623489</v>
      </c>
      <c r="P81" s="23"/>
    </row>
    <row r="82" spans="2:16" x14ac:dyDescent="0.25">
      <c r="B82" s="20"/>
      <c r="C82" s="90" t="s">
        <v>180</v>
      </c>
      <c r="D82" s="91"/>
      <c r="E82" s="102">
        <v>80.563999999999993</v>
      </c>
      <c r="F82" s="89">
        <v>145.92245999999997</v>
      </c>
      <c r="G82" s="106">
        <f t="shared" si="7"/>
        <v>1.0471465081015813E-2</v>
      </c>
      <c r="H82" s="104">
        <f t="shared" si="9"/>
        <v>0.81126135743011751</v>
      </c>
      <c r="I82" s="3"/>
      <c r="J82" s="90" t="s">
        <v>29</v>
      </c>
      <c r="K82" s="91"/>
      <c r="L82" s="102">
        <v>2139.6469999999999</v>
      </c>
      <c r="M82" s="89">
        <v>2086.9602299999997</v>
      </c>
      <c r="N82" s="106">
        <f t="shared" si="11"/>
        <v>4.6267424425572978E-3</v>
      </c>
      <c r="O82" s="104">
        <f t="shared" si="12"/>
        <v>-2.4624047798538884E-2</v>
      </c>
      <c r="P82" s="23"/>
    </row>
    <row r="83" spans="2:16" x14ac:dyDescent="0.25">
      <c r="B83" s="20"/>
      <c r="C83" s="90" t="s">
        <v>170</v>
      </c>
      <c r="D83" s="95"/>
      <c r="E83" s="102">
        <v>76.931200000000004</v>
      </c>
      <c r="F83" s="89">
        <v>112.68788000000001</v>
      </c>
      <c r="G83" s="106">
        <f t="shared" si="7"/>
        <v>8.0865358250792954E-3</v>
      </c>
      <c r="H83" s="104">
        <f t="shared" si="9"/>
        <v>0.46478775841271158</v>
      </c>
      <c r="I83" s="3"/>
      <c r="J83" s="90" t="s">
        <v>180</v>
      </c>
      <c r="K83" s="95"/>
      <c r="L83" s="102">
        <v>153.124</v>
      </c>
      <c r="M83" s="89">
        <v>732.81</v>
      </c>
      <c r="N83" s="106">
        <f t="shared" si="11"/>
        <v>1.6246227793858888E-3</v>
      </c>
      <c r="O83" s="104">
        <f t="shared" si="12"/>
        <v>3.7857292129254718</v>
      </c>
      <c r="P83" s="23"/>
    </row>
    <row r="84" spans="2:16" x14ac:dyDescent="0.25">
      <c r="B84" s="20"/>
      <c r="C84" s="90" t="s">
        <v>189</v>
      </c>
      <c r="D84" s="91"/>
      <c r="E84" s="102">
        <v>409.17900000000003</v>
      </c>
      <c r="F84" s="89">
        <v>106.30336</v>
      </c>
      <c r="G84" s="106">
        <f t="shared" si="7"/>
        <v>7.6283796355588671E-3</v>
      </c>
      <c r="H84" s="104">
        <f t="shared" si="9"/>
        <v>-0.74020328511482747</v>
      </c>
      <c r="I84" s="3"/>
      <c r="J84" s="90" t="s">
        <v>177</v>
      </c>
      <c r="K84" s="91"/>
      <c r="L84" s="102">
        <v>14096.317999999999</v>
      </c>
      <c r="M84" s="89">
        <v>705.04876000000002</v>
      </c>
      <c r="N84" s="106">
        <f t="shared" si="11"/>
        <v>1.5630767539659318E-3</v>
      </c>
      <c r="O84" s="104">
        <f t="shared" si="12"/>
        <v>-0.94998348079264383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3536.7727999999988</v>
      </c>
      <c r="F85" s="102">
        <f>+F86-SUM(F68:F84)</f>
        <v>553.97253000000637</v>
      </c>
      <c r="G85" s="107">
        <f>+F85/F$86</f>
        <v>3.9753332034952349E-2</v>
      </c>
      <c r="H85" s="105">
        <f t="shared" si="9"/>
        <v>-0.84336779280817631</v>
      </c>
      <c r="I85" s="3"/>
      <c r="J85" s="93" t="s">
        <v>33</v>
      </c>
      <c r="K85" s="94"/>
      <c r="L85" s="102">
        <f>+L86-SUM(L68:L84)</f>
        <v>31761.280899999954</v>
      </c>
      <c r="M85" s="102">
        <f>+M86-SUM(M68:M84)</f>
        <v>3058.4546900001005</v>
      </c>
      <c r="N85" s="107">
        <f>+M85/M$86</f>
        <v>6.7805231357292751E-3</v>
      </c>
      <c r="O85" s="105">
        <f t="shared" si="12"/>
        <v>-0.90370493244181138</v>
      </c>
      <c r="P85" s="23"/>
    </row>
    <row r="86" spans="2:16" x14ac:dyDescent="0.25">
      <c r="B86" s="20"/>
      <c r="C86" s="96" t="s">
        <v>3</v>
      </c>
      <c r="D86" s="97"/>
      <c r="E86" s="88">
        <f>+E57</f>
        <v>13355.491520000001</v>
      </c>
      <c r="F86" s="88">
        <f>+F57</f>
        <v>13935.247730000008</v>
      </c>
      <c r="G86" s="74">
        <f>+F86/F$86</f>
        <v>1</v>
      </c>
      <c r="H86" s="98">
        <f t="shared" si="9"/>
        <v>4.3409574940152185E-2</v>
      </c>
      <c r="I86" s="8"/>
      <c r="J86" s="96" t="s">
        <v>14</v>
      </c>
      <c r="K86" s="97"/>
      <c r="L86" s="88">
        <f>+L57</f>
        <v>279607.89899999992</v>
      </c>
      <c r="M86" s="88">
        <f>+M57</f>
        <v>451064.70824999997</v>
      </c>
      <c r="N86" s="74">
        <f>+M86/M$86</f>
        <v>1</v>
      </c>
      <c r="O86" s="98">
        <f t="shared" si="12"/>
        <v>0.61320445474968532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33:O33"/>
    <mergeCell ref="B1:P1"/>
    <mergeCell ref="C7:O8"/>
    <mergeCell ref="F9:L9"/>
    <mergeCell ref="F10:L10"/>
    <mergeCell ref="F11:G11"/>
    <mergeCell ref="C67:D67"/>
    <mergeCell ref="J67:K67"/>
    <mergeCell ref="C34:H34"/>
    <mergeCell ref="J34:O34"/>
    <mergeCell ref="C35:H35"/>
    <mergeCell ref="J35:O35"/>
    <mergeCell ref="C36:D36"/>
    <mergeCell ref="J36:K36"/>
    <mergeCell ref="C64:O64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8BBE2DE4-BD4A-4DBC-87E5-B135A1A79DD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4" id="{F2079DB4-A0A8-45E3-AC80-B39288065F8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H37:H56</xm:sqref>
        </x14:conditionalFormatting>
        <x14:conditionalFormatting xmlns:xm="http://schemas.microsoft.com/office/excel/2006/main">
          <x14:cfRule type="iconSet" priority="3" id="{CB70E5EB-D2D4-4755-91FE-2B8E5720124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  <x14:conditionalFormatting xmlns:xm="http://schemas.microsoft.com/office/excel/2006/main">
          <x14:cfRule type="iconSet" priority="2" id="{DC1A3017-E15D-4CB4-A044-5DC99E5A0F1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1" id="{61B288E3-BA13-41A4-A303-11FAE2368B6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C17" sqref="C17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1" t="s">
        <v>212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6" x14ac:dyDescent="0.25">
      <c r="B2" s="189" t="str">
        <f>+B6</f>
        <v>1. Exportaciones por tipo y sector</v>
      </c>
      <c r="C2" s="190"/>
      <c r="D2" s="190"/>
      <c r="E2" s="190"/>
      <c r="F2" s="190"/>
      <c r="G2" s="190"/>
      <c r="H2" s="190"/>
      <c r="I2" s="189"/>
      <c r="J2" s="189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89" t="str">
        <f>+B32</f>
        <v>2. Principales productos exportados</v>
      </c>
      <c r="C3" s="189"/>
      <c r="D3" s="189"/>
      <c r="E3" s="189"/>
      <c r="F3" s="189"/>
      <c r="G3" s="189"/>
      <c r="H3" s="191"/>
      <c r="I3" s="189"/>
      <c r="J3" s="189" t="e">
        <f>+#REF!</f>
        <v>#REF!</v>
      </c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62" t="s">
        <v>2</v>
      </c>
      <c r="C6" s="163"/>
      <c r="D6" s="163"/>
      <c r="E6" s="163"/>
      <c r="F6" s="163"/>
      <c r="G6" s="164"/>
      <c r="H6" s="164"/>
      <c r="I6" s="164"/>
      <c r="J6" s="164"/>
      <c r="K6" s="164"/>
      <c r="L6" s="164"/>
      <c r="M6" s="164"/>
      <c r="N6" s="164"/>
      <c r="O6" s="164"/>
      <c r="P6" s="22"/>
    </row>
    <row r="7" spans="2:16" ht="15" customHeight="1" x14ac:dyDescent="0.25">
      <c r="B7" s="165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US$ 43.6 millones, disminuyendo en -76.3% respecto al I semestre del 2016. De otro lado el 80.5% de estas exportaciones fueron de tipo Tradicional, en tanto las exportaciones No Tradicional representaron el 19.5%.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</row>
    <row r="8" spans="2:16" x14ac:dyDescent="0.25">
      <c r="B8" s="165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</row>
    <row r="9" spans="2:16" x14ac:dyDescent="0.25">
      <c r="B9" s="20"/>
      <c r="C9" s="8"/>
      <c r="D9" s="8"/>
      <c r="E9" s="8"/>
      <c r="F9" s="248" t="s">
        <v>40</v>
      </c>
      <c r="G9" s="248"/>
      <c r="H9" s="248"/>
      <c r="I9" s="248"/>
      <c r="J9" s="248"/>
      <c r="K9" s="248"/>
      <c r="L9" s="248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42" t="s">
        <v>12</v>
      </c>
      <c r="G11" s="243"/>
      <c r="H11" s="77" t="s">
        <v>44</v>
      </c>
      <c r="I11" s="78" t="s">
        <v>45</v>
      </c>
      <c r="J11" s="78" t="s">
        <v>43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27.725039999999996</v>
      </c>
      <c r="I12" s="79">
        <v>8.479080230000001</v>
      </c>
      <c r="J12" s="69">
        <f t="shared" ref="J12:J27" si="0">IFERROR(I12/I$27, " - ")</f>
        <v>0.19464925782050213</v>
      </c>
      <c r="K12" s="70">
        <f>IFERROR(I12/H12-1," - ")</f>
        <v>-0.69417247982329322</v>
      </c>
      <c r="L12" s="71">
        <f>IFERROR(I12-H12, " - ")</f>
        <v>-19.245959769999995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0.28306699999999996</v>
      </c>
      <c r="I13" s="61">
        <v>4.4643999999999994E-3</v>
      </c>
      <c r="J13" s="69">
        <f t="shared" si="0"/>
        <v>1.0248660503756662E-4</v>
      </c>
      <c r="K13" s="65">
        <f t="shared" ref="K13:K27" si="1">IFERROR(I13/H13-1," - ")</f>
        <v>-0.98422846887839277</v>
      </c>
      <c r="L13" s="155">
        <f t="shared" ref="L13:L27" si="2">IFERROR(I13-H13, " - ")</f>
        <v>-0.27860259999999998</v>
      </c>
      <c r="M13" s="8"/>
      <c r="N13" s="171"/>
      <c r="O13" s="171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/>
      <c r="I14" s="61">
        <v>0</v>
      </c>
      <c r="J14" s="73">
        <f t="shared" si="0"/>
        <v>0</v>
      </c>
      <c r="K14" s="64" t="str">
        <f t="shared" si="1"/>
        <v xml:space="preserve"> - </v>
      </c>
      <c r="L14" s="156">
        <f t="shared" si="2"/>
        <v>0</v>
      </c>
      <c r="M14" s="8"/>
      <c r="N14" s="171"/>
      <c r="O14" s="171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7.0596000000000006E-2</v>
      </c>
      <c r="I15" s="61">
        <v>1.225883E-2</v>
      </c>
      <c r="J15" s="73">
        <f t="shared" si="0"/>
        <v>2.8141875020891341E-4</v>
      </c>
      <c r="K15" s="64">
        <f t="shared" si="1"/>
        <v>-0.82635234290894666</v>
      </c>
      <c r="L15" s="156">
        <f t="shared" si="2"/>
        <v>-5.8337170000000008E-2</v>
      </c>
      <c r="M15" s="8"/>
      <c r="N15" s="171"/>
      <c r="O15" s="171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/>
      <c r="I16" s="61">
        <v>0</v>
      </c>
      <c r="J16" s="73">
        <f t="shared" si="0"/>
        <v>0</v>
      </c>
      <c r="K16" s="64" t="str">
        <f t="shared" si="1"/>
        <v xml:space="preserve"> - </v>
      </c>
      <c r="L16" s="156">
        <f t="shared" si="2"/>
        <v>0</v>
      </c>
      <c r="M16" s="8"/>
      <c r="N16" s="171"/>
      <c r="O16" s="171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/>
      <c r="I17" s="61">
        <v>0</v>
      </c>
      <c r="J17" s="73">
        <f t="shared" si="0"/>
        <v>0</v>
      </c>
      <c r="K17" s="64" t="str">
        <f t="shared" si="1"/>
        <v xml:space="preserve"> - </v>
      </c>
      <c r="L17" s="156">
        <f t="shared" si="2"/>
        <v>0</v>
      </c>
      <c r="M17" s="8"/>
      <c r="N17" s="171"/>
      <c r="O17" s="171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/>
      <c r="I18" s="61">
        <v>0</v>
      </c>
      <c r="J18" s="73">
        <f t="shared" si="0"/>
        <v>0</v>
      </c>
      <c r="K18" s="64" t="str">
        <f t="shared" si="1"/>
        <v xml:space="preserve"> - </v>
      </c>
      <c r="L18" s="156">
        <f t="shared" si="2"/>
        <v>0</v>
      </c>
      <c r="M18" s="8"/>
      <c r="N18" s="171"/>
      <c r="O18" s="171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/>
      <c r="I19" s="61">
        <v>0</v>
      </c>
      <c r="J19" s="73">
        <f t="shared" si="0"/>
        <v>0</v>
      </c>
      <c r="K19" s="64" t="str">
        <f t="shared" si="1"/>
        <v xml:space="preserve"> - </v>
      </c>
      <c r="L19" s="156">
        <f t="shared" si="2"/>
        <v>0</v>
      </c>
      <c r="M19" s="8"/>
      <c r="N19" s="171"/>
      <c r="O19" s="171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27.371376999999995</v>
      </c>
      <c r="I20" s="61">
        <v>8.4623570000000008</v>
      </c>
      <c r="J20" s="73">
        <f t="shared" si="0"/>
        <v>0.19426535246525564</v>
      </c>
      <c r="K20" s="64">
        <f t="shared" si="1"/>
        <v>-0.69083188617072488</v>
      </c>
      <c r="L20" s="156">
        <f t="shared" si="2"/>
        <v>-18.909019999999995</v>
      </c>
      <c r="M20" s="8"/>
      <c r="N20" s="171"/>
      <c r="O20" s="171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/>
      <c r="I21" s="63">
        <v>0</v>
      </c>
      <c r="J21" s="74">
        <f t="shared" si="0"/>
        <v>0</v>
      </c>
      <c r="K21" s="66" t="str">
        <f t="shared" si="1"/>
        <v xml:space="preserve"> - </v>
      </c>
      <c r="L21" s="157">
        <f t="shared" si="2"/>
        <v>0</v>
      </c>
      <c r="M21" s="8"/>
      <c r="N21" s="171"/>
      <c r="O21" s="171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156.318038</v>
      </c>
      <c r="I22" s="79">
        <v>35.081734359999999</v>
      </c>
      <c r="J22" s="72">
        <f t="shared" si="0"/>
        <v>0.80535074217949787</v>
      </c>
      <c r="K22" s="72">
        <f t="shared" si="1"/>
        <v>-0.77557462459962556</v>
      </c>
      <c r="L22" s="158">
        <f t="shared" si="2"/>
        <v>-121.23630364</v>
      </c>
      <c r="M22" s="8"/>
      <c r="N22" s="161"/>
      <c r="O22" s="161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1.6784439999999998</v>
      </c>
      <c r="I23" s="61">
        <v>1.9034958599999998</v>
      </c>
      <c r="J23" s="73">
        <f t="shared" si="0"/>
        <v>4.3697434906026164E-2</v>
      </c>
      <c r="K23" s="64">
        <f t="shared" si="1"/>
        <v>0.13408362745495239</v>
      </c>
      <c r="L23" s="156">
        <f t="shared" si="2"/>
        <v>0.22505185999999999</v>
      </c>
      <c r="M23" s="81"/>
      <c r="N23" s="171"/>
      <c r="O23" s="171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154.63959399999999</v>
      </c>
      <c r="I24" s="61">
        <v>33.178238499999999</v>
      </c>
      <c r="J24" s="73">
        <f t="shared" si="0"/>
        <v>0.76165330727347169</v>
      </c>
      <c r="K24" s="64">
        <f t="shared" si="1"/>
        <v>-0.7854479720116182</v>
      </c>
      <c r="L24" s="156">
        <f t="shared" si="2"/>
        <v>-121.4613555</v>
      </c>
      <c r="M24" s="8"/>
      <c r="N24" s="171"/>
      <c r="O24" s="171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/>
      <c r="I25" s="61">
        <v>0</v>
      </c>
      <c r="J25" s="73">
        <f t="shared" si="0"/>
        <v>0</v>
      </c>
      <c r="K25" s="64" t="str">
        <f t="shared" si="1"/>
        <v xml:space="preserve"> - </v>
      </c>
      <c r="L25" s="156">
        <f t="shared" si="2"/>
        <v>0</v>
      </c>
      <c r="M25" s="8"/>
      <c r="N25" s="171"/>
      <c r="O25" s="171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/>
      <c r="I26" s="63">
        <v>0</v>
      </c>
      <c r="J26" s="74">
        <f t="shared" si="0"/>
        <v>0</v>
      </c>
      <c r="K26" s="66" t="str">
        <f t="shared" si="1"/>
        <v xml:space="preserve"> - </v>
      </c>
      <c r="L26" s="157">
        <f t="shared" si="2"/>
        <v>0</v>
      </c>
      <c r="M26" s="8"/>
      <c r="N26" s="171"/>
      <c r="O26" s="171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184.04307800000001</v>
      </c>
      <c r="I27" s="80">
        <f>+I22+I12</f>
        <v>43.56081459</v>
      </c>
      <c r="J27" s="74">
        <f t="shared" si="0"/>
        <v>1</v>
      </c>
      <c r="K27" s="74">
        <f t="shared" si="1"/>
        <v>-0.76331185577107119</v>
      </c>
      <c r="L27" s="158">
        <f t="shared" si="2"/>
        <v>-140.48226341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3"/>
    </row>
    <row r="34" spans="2:16" x14ac:dyDescent="0.25">
      <c r="B34" s="20"/>
      <c r="C34" s="245" t="s">
        <v>41</v>
      </c>
      <c r="D34" s="245"/>
      <c r="E34" s="245"/>
      <c r="F34" s="245"/>
      <c r="G34" s="245"/>
      <c r="H34" s="245"/>
      <c r="I34" s="209"/>
      <c r="J34" s="245" t="s">
        <v>42</v>
      </c>
      <c r="K34" s="245"/>
      <c r="L34" s="245"/>
      <c r="M34" s="245"/>
      <c r="N34" s="245"/>
      <c r="O34" s="245"/>
      <c r="P34" s="23"/>
    </row>
    <row r="35" spans="2:16" x14ac:dyDescent="0.25">
      <c r="B35" s="20"/>
      <c r="C35" s="246" t="s">
        <v>26</v>
      </c>
      <c r="D35" s="246"/>
      <c r="E35" s="246"/>
      <c r="F35" s="246"/>
      <c r="G35" s="246"/>
      <c r="H35" s="246"/>
      <c r="I35" s="8"/>
      <c r="J35" s="246" t="s">
        <v>26</v>
      </c>
      <c r="K35" s="246"/>
      <c r="L35" s="246"/>
      <c r="M35" s="246"/>
      <c r="N35" s="246"/>
      <c r="O35" s="246"/>
      <c r="P35" s="23"/>
    </row>
    <row r="36" spans="2:16" x14ac:dyDescent="0.25">
      <c r="B36" s="20"/>
      <c r="C36" s="242" t="s">
        <v>12</v>
      </c>
      <c r="D36" s="243"/>
      <c r="E36" s="77" t="s">
        <v>44</v>
      </c>
      <c r="F36" s="78" t="s">
        <v>45</v>
      </c>
      <c r="G36" s="78" t="s">
        <v>43</v>
      </c>
      <c r="H36" s="78" t="s">
        <v>21</v>
      </c>
      <c r="I36" s="8"/>
      <c r="J36" s="242" t="s">
        <v>12</v>
      </c>
      <c r="K36" s="243"/>
      <c r="L36" s="77" t="s">
        <v>44</v>
      </c>
      <c r="M36" s="78" t="s">
        <v>45</v>
      </c>
      <c r="N36" s="78" t="s">
        <v>20</v>
      </c>
      <c r="O36" s="78" t="s">
        <v>21</v>
      </c>
      <c r="P36" s="23"/>
    </row>
    <row r="37" spans="2:16" x14ac:dyDescent="0.25">
      <c r="B37" s="20"/>
      <c r="C37" s="213" t="s">
        <v>10</v>
      </c>
      <c r="D37" s="179"/>
      <c r="E37" s="180">
        <v>27371.377000000004</v>
      </c>
      <c r="F37" s="180">
        <v>8462.357</v>
      </c>
      <c r="G37" s="181">
        <f>+F37/F$57</f>
        <v>0.99802770706888322</v>
      </c>
      <c r="H37" s="182">
        <f>IFERROR(F37/E37-1," - ")</f>
        <v>-0.690831886170725</v>
      </c>
      <c r="I37" s="174"/>
      <c r="J37" s="216" t="s">
        <v>15</v>
      </c>
      <c r="K37" s="186"/>
      <c r="L37" s="180">
        <v>1678.444</v>
      </c>
      <c r="M37" s="180">
        <v>1903.4958599999998</v>
      </c>
      <c r="N37" s="181">
        <f>+M37/M$57</f>
        <v>5.4258886988505194E-2</v>
      </c>
      <c r="O37" s="182">
        <f>IFERROR(M37/L37-1," - ")</f>
        <v>0.13408362745495217</v>
      </c>
      <c r="P37" s="23"/>
    </row>
    <row r="38" spans="2:16" x14ac:dyDescent="0.25">
      <c r="B38" s="20"/>
      <c r="C38" s="183" t="s">
        <v>140</v>
      </c>
      <c r="D38" s="99"/>
      <c r="E38" s="25">
        <v>27371.377000000004</v>
      </c>
      <c r="F38" s="25">
        <v>8462.357</v>
      </c>
      <c r="G38" s="106">
        <f t="shared" ref="G38:G57" si="3">+F38/F$57</f>
        <v>0.99802770706888322</v>
      </c>
      <c r="H38" s="92">
        <f t="shared" ref="H38:H57" si="4">IFERROR(F38/E38-1," - ")</f>
        <v>-0.690831886170725</v>
      </c>
      <c r="I38" s="3"/>
      <c r="J38" s="215" t="s">
        <v>147</v>
      </c>
      <c r="K38" s="173"/>
      <c r="L38" s="102">
        <v>661.43299999999999</v>
      </c>
      <c r="M38" s="102">
        <v>1065.8289599999998</v>
      </c>
      <c r="N38" s="172">
        <f t="shared" ref="N38:N57" si="5">+M38/M$57</f>
        <v>3.0381307522106205E-2</v>
      </c>
      <c r="O38" s="92">
        <f t="shared" ref="O38:O57" si="6">IFERROR(M38/L38-1," - ")</f>
        <v>0.61139368613298672</v>
      </c>
      <c r="P38" s="23"/>
    </row>
    <row r="39" spans="2:16" x14ac:dyDescent="0.25">
      <c r="B39" s="20"/>
      <c r="C39" s="214" t="s">
        <v>6</v>
      </c>
      <c r="D39" s="175"/>
      <c r="E39" s="176">
        <v>70.596000000000004</v>
      </c>
      <c r="F39" s="176">
        <v>12.25883</v>
      </c>
      <c r="G39" s="177">
        <f t="shared" si="3"/>
        <v>1.445773558861584E-3</v>
      </c>
      <c r="H39" s="184">
        <f t="shared" si="4"/>
        <v>-0.82635234290894666</v>
      </c>
      <c r="I39" s="3"/>
      <c r="J39" s="215" t="s">
        <v>156</v>
      </c>
      <c r="K39" s="101"/>
      <c r="L39" s="102">
        <v>1017.0110000000001</v>
      </c>
      <c r="M39" s="102">
        <v>837.66689999999994</v>
      </c>
      <c r="N39" s="172">
        <f t="shared" si="5"/>
        <v>2.3877579466398988E-2</v>
      </c>
      <c r="O39" s="92">
        <f t="shared" si="6"/>
        <v>-0.17634430699372983</v>
      </c>
      <c r="P39" s="23"/>
    </row>
    <row r="40" spans="2:16" x14ac:dyDescent="0.25">
      <c r="B40" s="20"/>
      <c r="C40" s="183" t="s">
        <v>141</v>
      </c>
      <c r="D40" s="99"/>
      <c r="E40" s="25"/>
      <c r="F40" s="25">
        <v>7.2507299999999999</v>
      </c>
      <c r="G40" s="106">
        <f t="shared" si="3"/>
        <v>8.5513166561934965E-4</v>
      </c>
      <c r="H40" s="92" t="str">
        <f t="shared" si="4"/>
        <v xml:space="preserve"> - </v>
      </c>
      <c r="I40" s="3"/>
      <c r="J40" s="222" t="s">
        <v>16</v>
      </c>
      <c r="K40" s="217"/>
      <c r="L40" s="198">
        <v>154639.59400000001</v>
      </c>
      <c r="M40" s="198">
        <v>33178.238499999999</v>
      </c>
      <c r="N40" s="224">
        <f t="shared" si="5"/>
        <v>0.94574111301149477</v>
      </c>
      <c r="O40" s="184">
        <f t="shared" si="6"/>
        <v>-0.7854479720116182</v>
      </c>
      <c r="P40" s="23"/>
    </row>
    <row r="41" spans="2:16" x14ac:dyDescent="0.25">
      <c r="B41" s="20"/>
      <c r="C41" s="183" t="s">
        <v>142</v>
      </c>
      <c r="D41" s="99"/>
      <c r="E41" s="25"/>
      <c r="F41" s="25">
        <v>5.0081000000000007</v>
      </c>
      <c r="G41" s="106">
        <f t="shared" si="3"/>
        <v>5.9064189324223434E-4</v>
      </c>
      <c r="H41" s="92" t="str">
        <f t="shared" si="4"/>
        <v xml:space="preserve"> - </v>
      </c>
      <c r="I41" s="3"/>
      <c r="J41" s="215" t="s">
        <v>83</v>
      </c>
      <c r="K41" s="101"/>
      <c r="L41" s="102">
        <v>48984.719000000005</v>
      </c>
      <c r="M41" s="102">
        <v>23023.451130000001</v>
      </c>
      <c r="N41" s="172">
        <f t="shared" si="5"/>
        <v>0.65628029942131971</v>
      </c>
      <c r="O41" s="92">
        <f t="shared" si="6"/>
        <v>-0.52998707351980523</v>
      </c>
      <c r="P41" s="23"/>
    </row>
    <row r="42" spans="2:16" x14ac:dyDescent="0.25">
      <c r="B42" s="20"/>
      <c r="C42" s="183" t="s">
        <v>143</v>
      </c>
      <c r="D42" s="99"/>
      <c r="E42" s="25">
        <v>18.138999999999999</v>
      </c>
      <c r="F42" s="25"/>
      <c r="G42" s="106">
        <f t="shared" si="3"/>
        <v>0</v>
      </c>
      <c r="H42" s="92">
        <f t="shared" si="4"/>
        <v>-1</v>
      </c>
      <c r="I42" s="3"/>
      <c r="J42" s="215" t="s">
        <v>79</v>
      </c>
      <c r="K42" s="101"/>
      <c r="L42" s="102">
        <v>27931.963</v>
      </c>
      <c r="M42" s="102">
        <v>9263.0456499999982</v>
      </c>
      <c r="N42" s="172">
        <f t="shared" si="5"/>
        <v>0.26404183883684129</v>
      </c>
      <c r="O42" s="92">
        <f t="shared" si="6"/>
        <v>-0.66837111842085717</v>
      </c>
      <c r="P42" s="23"/>
    </row>
    <row r="43" spans="2:16" x14ac:dyDescent="0.25">
      <c r="B43" s="20"/>
      <c r="C43" s="183" t="s">
        <v>144</v>
      </c>
      <c r="D43" s="99"/>
      <c r="E43" s="25">
        <v>3.6230000000000002</v>
      </c>
      <c r="F43" s="25"/>
      <c r="G43" s="106">
        <f t="shared" si="3"/>
        <v>0</v>
      </c>
      <c r="H43" s="92">
        <f t="shared" si="4"/>
        <v>-1</v>
      </c>
      <c r="I43" s="3"/>
      <c r="J43" s="215" t="s">
        <v>80</v>
      </c>
      <c r="K43" s="101"/>
      <c r="L43" s="102">
        <v>1999.4370000000001</v>
      </c>
      <c r="M43" s="102">
        <v>685.30968000000007</v>
      </c>
      <c r="N43" s="172">
        <f t="shared" si="5"/>
        <v>1.9534657921057241E-2</v>
      </c>
      <c r="O43" s="92">
        <f t="shared" si="6"/>
        <v>-0.65724867550215382</v>
      </c>
      <c r="P43" s="23"/>
    </row>
    <row r="44" spans="2:16" x14ac:dyDescent="0.25">
      <c r="B44" s="20"/>
      <c r="C44" s="183" t="s">
        <v>145</v>
      </c>
      <c r="D44" s="99"/>
      <c r="E44" s="25">
        <v>41.448999999999998</v>
      </c>
      <c r="F44" s="25"/>
      <c r="G44" s="106">
        <f t="shared" si="3"/>
        <v>0</v>
      </c>
      <c r="H44" s="92">
        <f t="shared" si="4"/>
        <v>-1</v>
      </c>
      <c r="I44" s="3"/>
      <c r="J44" s="215" t="s">
        <v>82</v>
      </c>
      <c r="K44" s="101"/>
      <c r="L44" s="102">
        <v>75295.849000000002</v>
      </c>
      <c r="M44" s="102">
        <v>206.43204</v>
      </c>
      <c r="N44" s="172">
        <f t="shared" si="5"/>
        <v>5.8843168322764757E-3</v>
      </c>
      <c r="O44" s="92">
        <f t="shared" si="6"/>
        <v>-0.99725838751084406</v>
      </c>
      <c r="P44" s="23"/>
    </row>
    <row r="45" spans="2:16" x14ac:dyDescent="0.25">
      <c r="B45" s="20"/>
      <c r="C45" s="183" t="s">
        <v>146</v>
      </c>
      <c r="D45" s="99"/>
      <c r="E45" s="25">
        <v>7.3849999999999998</v>
      </c>
      <c r="F45" s="25"/>
      <c r="G45" s="106">
        <f t="shared" si="3"/>
        <v>0</v>
      </c>
      <c r="H45" s="92">
        <f t="shared" si="4"/>
        <v>-1</v>
      </c>
      <c r="I45" s="3"/>
      <c r="J45" s="215" t="s">
        <v>81</v>
      </c>
      <c r="K45" s="101"/>
      <c r="L45" s="102">
        <v>427.62599999999998</v>
      </c>
      <c r="M45" s="102"/>
      <c r="N45" s="172">
        <f t="shared" si="5"/>
        <v>0</v>
      </c>
      <c r="O45" s="92">
        <f t="shared" si="6"/>
        <v>-1</v>
      </c>
      <c r="P45" s="23"/>
    </row>
    <row r="46" spans="2:16" x14ac:dyDescent="0.25">
      <c r="B46" s="20"/>
      <c r="C46" s="84"/>
      <c r="D46" s="99"/>
      <c r="E46" s="25"/>
      <c r="F46" s="25"/>
      <c r="G46" s="106">
        <f t="shared" si="3"/>
        <v>0</v>
      </c>
      <c r="H46" s="92" t="str">
        <f t="shared" si="4"/>
        <v xml:space="preserve"> - </v>
      </c>
      <c r="I46" s="3"/>
      <c r="J46" s="90"/>
      <c r="K46" s="101"/>
      <c r="L46" s="102"/>
      <c r="M46" s="102"/>
      <c r="N46" s="172">
        <f t="shared" si="5"/>
        <v>0</v>
      </c>
      <c r="O46" s="92" t="str">
        <f t="shared" si="6"/>
        <v xml:space="preserve"> - </v>
      </c>
      <c r="P46" s="23"/>
    </row>
    <row r="47" spans="2:16" x14ac:dyDescent="0.25">
      <c r="B47" s="20"/>
      <c r="C47" s="84"/>
      <c r="D47" s="99"/>
      <c r="E47" s="25"/>
      <c r="F47" s="25"/>
      <c r="G47" s="106">
        <f t="shared" si="3"/>
        <v>0</v>
      </c>
      <c r="H47" s="92" t="str">
        <f t="shared" si="4"/>
        <v xml:space="preserve"> - </v>
      </c>
      <c r="I47" s="3"/>
      <c r="J47" s="90"/>
      <c r="K47" s="101"/>
      <c r="L47" s="102"/>
      <c r="M47" s="102"/>
      <c r="N47" s="172">
        <f t="shared" si="5"/>
        <v>0</v>
      </c>
      <c r="O47" s="92" t="str">
        <f t="shared" si="6"/>
        <v xml:space="preserve"> - </v>
      </c>
      <c r="P47" s="23"/>
    </row>
    <row r="48" spans="2:16" x14ac:dyDescent="0.25">
      <c r="B48" s="20"/>
      <c r="C48" s="84"/>
      <c r="D48" s="99"/>
      <c r="E48" s="25"/>
      <c r="F48" s="25"/>
      <c r="G48" s="106">
        <f t="shared" si="3"/>
        <v>0</v>
      </c>
      <c r="H48" s="92" t="str">
        <f t="shared" si="4"/>
        <v xml:space="preserve"> - </v>
      </c>
      <c r="I48" s="3"/>
      <c r="J48" s="90"/>
      <c r="K48" s="101"/>
      <c r="L48" s="102"/>
      <c r="M48" s="102"/>
      <c r="N48" s="172">
        <f t="shared" si="5"/>
        <v>0</v>
      </c>
      <c r="O48" s="92" t="str">
        <f t="shared" si="6"/>
        <v xml:space="preserve"> - </v>
      </c>
      <c r="P48" s="23"/>
    </row>
    <row r="49" spans="2:16" x14ac:dyDescent="0.25">
      <c r="B49" s="20"/>
      <c r="C49" s="84"/>
      <c r="D49" s="99"/>
      <c r="E49" s="25"/>
      <c r="F49" s="25"/>
      <c r="G49" s="106">
        <f t="shared" si="3"/>
        <v>0</v>
      </c>
      <c r="H49" s="92" t="str">
        <f t="shared" si="4"/>
        <v xml:space="preserve"> - </v>
      </c>
      <c r="I49" s="3"/>
      <c r="J49" s="90"/>
      <c r="K49" s="101"/>
      <c r="L49" s="102"/>
      <c r="M49" s="102"/>
      <c r="N49" s="172">
        <f t="shared" si="5"/>
        <v>0</v>
      </c>
      <c r="O49" s="92" t="str">
        <f t="shared" si="6"/>
        <v xml:space="preserve"> - </v>
      </c>
      <c r="P49" s="23"/>
    </row>
    <row r="50" spans="2:16" x14ac:dyDescent="0.25">
      <c r="B50" s="20"/>
      <c r="C50" s="84"/>
      <c r="D50" s="99"/>
      <c r="E50" s="25"/>
      <c r="F50" s="25"/>
      <c r="G50" s="106">
        <f t="shared" si="3"/>
        <v>0</v>
      </c>
      <c r="H50" s="92" t="str">
        <f t="shared" si="4"/>
        <v xml:space="preserve"> - </v>
      </c>
      <c r="I50" s="3"/>
      <c r="J50" s="90"/>
      <c r="K50" s="101"/>
      <c r="L50" s="102"/>
      <c r="M50" s="102"/>
      <c r="N50" s="172">
        <f t="shared" si="5"/>
        <v>0</v>
      </c>
      <c r="O50" s="92" t="str">
        <f t="shared" si="6"/>
        <v xml:space="preserve"> - </v>
      </c>
      <c r="P50" s="23"/>
    </row>
    <row r="51" spans="2:16" x14ac:dyDescent="0.25">
      <c r="B51" s="20"/>
      <c r="C51" s="84"/>
      <c r="D51" s="99"/>
      <c r="E51" s="25"/>
      <c r="F51" s="25"/>
      <c r="G51" s="106">
        <f t="shared" si="3"/>
        <v>0</v>
      </c>
      <c r="H51" s="92" t="str">
        <f t="shared" si="4"/>
        <v xml:space="preserve"> - </v>
      </c>
      <c r="I51" s="3"/>
      <c r="J51" s="90"/>
      <c r="K51" s="101"/>
      <c r="L51" s="102"/>
      <c r="M51" s="102"/>
      <c r="N51" s="172">
        <f t="shared" si="5"/>
        <v>0</v>
      </c>
      <c r="O51" s="92" t="str">
        <f t="shared" si="6"/>
        <v xml:space="preserve"> - </v>
      </c>
      <c r="P51" s="23"/>
    </row>
    <row r="52" spans="2:16" x14ac:dyDescent="0.25">
      <c r="B52" s="20"/>
      <c r="C52" s="84"/>
      <c r="D52" s="103"/>
      <c r="E52" s="25"/>
      <c r="F52" s="25"/>
      <c r="G52" s="106">
        <f t="shared" si="3"/>
        <v>0</v>
      </c>
      <c r="H52" s="92" t="str">
        <f t="shared" si="4"/>
        <v xml:space="preserve"> - </v>
      </c>
      <c r="I52" s="3"/>
      <c r="J52" s="90"/>
      <c r="K52" s="144"/>
      <c r="L52" s="102"/>
      <c r="M52" s="102"/>
      <c r="N52" s="172">
        <f t="shared" si="5"/>
        <v>0</v>
      </c>
      <c r="O52" s="92" t="str">
        <f t="shared" si="6"/>
        <v xml:space="preserve"> - </v>
      </c>
      <c r="P52" s="23"/>
    </row>
    <row r="53" spans="2:16" x14ac:dyDescent="0.25">
      <c r="B53" s="20"/>
      <c r="C53" s="84"/>
      <c r="D53" s="99"/>
      <c r="E53" s="25"/>
      <c r="F53" s="25"/>
      <c r="G53" s="106">
        <f t="shared" si="3"/>
        <v>0</v>
      </c>
      <c r="H53" s="92" t="str">
        <f t="shared" si="4"/>
        <v xml:space="preserve"> - </v>
      </c>
      <c r="I53" s="3"/>
      <c r="J53" s="90"/>
      <c r="K53" s="101"/>
      <c r="L53" s="102"/>
      <c r="M53" s="102"/>
      <c r="N53" s="172">
        <f t="shared" si="5"/>
        <v>0</v>
      </c>
      <c r="O53" s="92" t="str">
        <f t="shared" si="6"/>
        <v xml:space="preserve"> - </v>
      </c>
      <c r="P53" s="23"/>
    </row>
    <row r="54" spans="2:16" x14ac:dyDescent="0.25">
      <c r="B54" s="20"/>
      <c r="C54" s="84"/>
      <c r="D54" s="99"/>
      <c r="E54" s="25"/>
      <c r="F54" s="25"/>
      <c r="G54" s="172">
        <f t="shared" si="3"/>
        <v>0</v>
      </c>
      <c r="H54" s="86" t="str">
        <f t="shared" si="4"/>
        <v xml:space="preserve"> - </v>
      </c>
      <c r="I54" s="8"/>
      <c r="J54" s="84"/>
      <c r="K54" s="99"/>
      <c r="L54" s="25"/>
      <c r="M54" s="25"/>
      <c r="N54" s="172">
        <f t="shared" si="5"/>
        <v>0</v>
      </c>
      <c r="O54" s="86" t="str">
        <f t="shared" si="6"/>
        <v xml:space="preserve"> - </v>
      </c>
      <c r="P54" s="23"/>
    </row>
    <row r="55" spans="2:16" x14ac:dyDescent="0.25">
      <c r="B55" s="20"/>
      <c r="C55" s="84"/>
      <c r="D55" s="99"/>
      <c r="E55" s="25"/>
      <c r="F55" s="25"/>
      <c r="G55" s="172">
        <f t="shared" si="3"/>
        <v>0</v>
      </c>
      <c r="H55" s="86" t="str">
        <f t="shared" si="4"/>
        <v xml:space="preserve"> - </v>
      </c>
      <c r="I55" s="8"/>
      <c r="J55" s="84"/>
      <c r="K55" s="99"/>
      <c r="L55" s="25"/>
      <c r="M55" s="25"/>
      <c r="N55" s="172">
        <f t="shared" si="5"/>
        <v>0</v>
      </c>
      <c r="O55" s="86" t="str">
        <f t="shared" si="6"/>
        <v xml:space="preserve"> - </v>
      </c>
      <c r="P55" s="23"/>
    </row>
    <row r="56" spans="2:16" x14ac:dyDescent="0.25">
      <c r="B56" s="20"/>
      <c r="C56" s="85"/>
      <c r="D56" s="100"/>
      <c r="E56" s="62"/>
      <c r="F56" s="62"/>
      <c r="G56" s="185">
        <f t="shared" si="3"/>
        <v>0</v>
      </c>
      <c r="H56" s="87" t="str">
        <f t="shared" si="4"/>
        <v xml:space="preserve"> - </v>
      </c>
      <c r="I56" s="8"/>
      <c r="J56" s="85"/>
      <c r="K56" s="100"/>
      <c r="L56" s="62"/>
      <c r="M56" s="62"/>
      <c r="N56" s="185">
        <f t="shared" si="5"/>
        <v>0</v>
      </c>
      <c r="O56" s="87" t="str">
        <f t="shared" si="6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27725.039999999997</v>
      </c>
      <c r="F57" s="88">
        <f>+I12*1000</f>
        <v>8479.0802300000014</v>
      </c>
      <c r="G57" s="74">
        <f t="shared" si="3"/>
        <v>1</v>
      </c>
      <c r="H57" s="98">
        <f t="shared" si="4"/>
        <v>-0.69417247982329322</v>
      </c>
      <c r="I57" s="8"/>
      <c r="J57" s="96" t="s">
        <v>14</v>
      </c>
      <c r="K57" s="97"/>
      <c r="L57" s="88">
        <f>+H22*1000</f>
        <v>156318.038</v>
      </c>
      <c r="M57" s="88">
        <f>+I22*1000</f>
        <v>35081.734360000002</v>
      </c>
      <c r="N57" s="74">
        <f t="shared" si="5"/>
        <v>1</v>
      </c>
      <c r="O57" s="98">
        <f t="shared" si="6"/>
        <v>-0.77557462459962556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"/>
    </row>
    <row r="65" spans="2:16" x14ac:dyDescent="0.25">
      <c r="B65" s="20"/>
      <c r="C65" s="245" t="s">
        <v>47</v>
      </c>
      <c r="D65" s="245"/>
      <c r="E65" s="245"/>
      <c r="F65" s="245"/>
      <c r="G65" s="245"/>
      <c r="H65" s="245"/>
      <c r="I65" s="208"/>
      <c r="J65" s="245" t="s">
        <v>48</v>
      </c>
      <c r="K65" s="245"/>
      <c r="L65" s="245"/>
      <c r="M65" s="245"/>
      <c r="N65" s="245"/>
      <c r="O65" s="245"/>
      <c r="P65" s="23"/>
    </row>
    <row r="66" spans="2:16" x14ac:dyDescent="0.25">
      <c r="B66" s="20"/>
      <c r="C66" s="246" t="s">
        <v>26</v>
      </c>
      <c r="D66" s="246"/>
      <c r="E66" s="246"/>
      <c r="F66" s="246"/>
      <c r="G66" s="246"/>
      <c r="H66" s="246"/>
      <c r="I66" s="8"/>
      <c r="J66" s="246" t="s">
        <v>26</v>
      </c>
      <c r="K66" s="246"/>
      <c r="L66" s="246"/>
      <c r="M66" s="246"/>
      <c r="N66" s="246"/>
      <c r="O66" s="246"/>
      <c r="P66" s="23"/>
    </row>
    <row r="67" spans="2:16" x14ac:dyDescent="0.25">
      <c r="B67" s="20"/>
      <c r="C67" s="242" t="s">
        <v>32</v>
      </c>
      <c r="D67" s="243"/>
      <c r="E67" s="77" t="s">
        <v>44</v>
      </c>
      <c r="F67" s="78" t="s">
        <v>45</v>
      </c>
      <c r="G67" s="78" t="s">
        <v>43</v>
      </c>
      <c r="H67" s="78" t="s">
        <v>21</v>
      </c>
      <c r="I67" s="8"/>
      <c r="J67" s="242" t="s">
        <v>12</v>
      </c>
      <c r="K67" s="243"/>
      <c r="L67" s="77" t="s">
        <v>44</v>
      </c>
      <c r="M67" s="78" t="s">
        <v>45</v>
      </c>
      <c r="N67" s="78" t="s">
        <v>20</v>
      </c>
      <c r="O67" s="78" t="s">
        <v>21</v>
      </c>
      <c r="P67" s="23"/>
    </row>
    <row r="68" spans="2:16" x14ac:dyDescent="0.25">
      <c r="B68" s="20"/>
      <c r="C68" s="145" t="s">
        <v>29</v>
      </c>
      <c r="D68" s="146"/>
      <c r="E68" s="192">
        <v>16311.629000000001</v>
      </c>
      <c r="F68" s="151">
        <v>8466.8214000000007</v>
      </c>
      <c r="G68" s="193">
        <f t="shared" ref="G68:G84" si="7">+F68/F$86</f>
        <v>0.99855422644113834</v>
      </c>
      <c r="H68" s="194">
        <f>IFERROR(F68/E68-1," - ")</f>
        <v>-0.48093342485903767</v>
      </c>
      <c r="I68" s="3"/>
      <c r="J68" s="145" t="s">
        <v>30</v>
      </c>
      <c r="K68" s="146"/>
      <c r="L68" s="192">
        <v>9591.5579999999991</v>
      </c>
      <c r="M68" s="151">
        <v>16031.628220000004</v>
      </c>
      <c r="N68" s="193">
        <f t="shared" ref="N68:N69" si="8">+M68/M$86</f>
        <v>0.45697935157616315</v>
      </c>
      <c r="O68" s="194">
        <f>IFERROR(M68/L68-1," - ")</f>
        <v>0.67143108762935122</v>
      </c>
      <c r="P68" s="143"/>
    </row>
    <row r="69" spans="2:16" x14ac:dyDescent="0.25">
      <c r="B69" s="20"/>
      <c r="C69" s="147" t="s">
        <v>166</v>
      </c>
      <c r="D69" s="148"/>
      <c r="E69" s="195"/>
      <c r="F69" s="153">
        <v>7.2507299999999999</v>
      </c>
      <c r="G69" s="196">
        <f t="shared" si="7"/>
        <v>8.5513166561934965E-4</v>
      </c>
      <c r="H69" s="197" t="str">
        <f t="shared" ref="H69:H86" si="9">IFERROR(F69/E69-1," - ")</f>
        <v xml:space="preserve"> - </v>
      </c>
      <c r="I69" s="3"/>
      <c r="J69" s="147" t="s">
        <v>179</v>
      </c>
      <c r="K69" s="148"/>
      <c r="L69" s="195">
        <v>49811.949000000001</v>
      </c>
      <c r="M69" s="153">
        <v>15636.38336</v>
      </c>
      <c r="N69" s="196">
        <f t="shared" si="8"/>
        <v>0.44571295134793898</v>
      </c>
      <c r="O69" s="197">
        <f t="shared" ref="O69" si="10">IFERROR(M69/L69-1," - ")</f>
        <v>-0.68609171747124376</v>
      </c>
      <c r="P69" s="143"/>
    </row>
    <row r="70" spans="2:16" x14ac:dyDescent="0.25">
      <c r="B70" s="20"/>
      <c r="C70" s="149" t="s">
        <v>190</v>
      </c>
      <c r="D70" s="150"/>
      <c r="E70" s="198"/>
      <c r="F70" s="152">
        <v>5.0081000000000007</v>
      </c>
      <c r="G70" s="177">
        <f t="shared" si="7"/>
        <v>5.9064189324223434E-4</v>
      </c>
      <c r="H70" s="199" t="str">
        <f t="shared" si="9"/>
        <v xml:space="preserve"> - </v>
      </c>
      <c r="I70" s="3"/>
      <c r="J70" s="149" t="s">
        <v>29</v>
      </c>
      <c r="K70" s="150"/>
      <c r="L70" s="198">
        <v>1472.7639999999999</v>
      </c>
      <c r="M70" s="152">
        <v>939.75265999999999</v>
      </c>
      <c r="N70" s="177">
        <f t="shared" ref="N70:N84" si="11">+M70/M$86</f>
        <v>2.6787519977105257E-2</v>
      </c>
      <c r="O70" s="199">
        <f t="shared" ref="O70:O86" si="12">IFERROR(M70/L70-1," - ")</f>
        <v>-0.36191225478080669</v>
      </c>
      <c r="P70" s="143"/>
    </row>
    <row r="71" spans="2:16" x14ac:dyDescent="0.25">
      <c r="B71" s="20"/>
      <c r="C71" s="90" t="s">
        <v>177</v>
      </c>
      <c r="D71" s="91"/>
      <c r="E71" s="102">
        <v>11307.504000000001</v>
      </c>
      <c r="F71" s="89"/>
      <c r="G71" s="106">
        <f t="shared" si="7"/>
        <v>0</v>
      </c>
      <c r="H71" s="104">
        <f t="shared" si="9"/>
        <v>-1</v>
      </c>
      <c r="I71" s="3"/>
      <c r="J71" s="90" t="s">
        <v>199</v>
      </c>
      <c r="K71" s="91"/>
      <c r="L71" s="102">
        <v>1017.0110000000001</v>
      </c>
      <c r="M71" s="89">
        <v>837.66689999999994</v>
      </c>
      <c r="N71" s="106">
        <f t="shared" si="11"/>
        <v>2.3877579466398988E-2</v>
      </c>
      <c r="O71" s="104">
        <f t="shared" si="12"/>
        <v>-0.17634430699372983</v>
      </c>
      <c r="P71" s="143"/>
    </row>
    <row r="72" spans="2:16" x14ac:dyDescent="0.25">
      <c r="B72" s="20"/>
      <c r="C72" s="90" t="s">
        <v>191</v>
      </c>
      <c r="D72" s="91"/>
      <c r="E72" s="102">
        <v>70.595999999999989</v>
      </c>
      <c r="F72" s="89"/>
      <c r="G72" s="106">
        <f t="shared" si="7"/>
        <v>0</v>
      </c>
      <c r="H72" s="104">
        <f t="shared" si="9"/>
        <v>-1</v>
      </c>
      <c r="I72" s="3"/>
      <c r="J72" s="90" t="s">
        <v>178</v>
      </c>
      <c r="K72" s="91"/>
      <c r="L72" s="102"/>
      <c r="M72" s="89">
        <v>824.83723999999995</v>
      </c>
      <c r="N72" s="106">
        <f t="shared" si="11"/>
        <v>2.3511871777367847E-2</v>
      </c>
      <c r="O72" s="104" t="str">
        <f t="shared" si="12"/>
        <v xml:space="preserve"> - </v>
      </c>
      <c r="P72" s="143"/>
    </row>
    <row r="73" spans="2:16" x14ac:dyDescent="0.25">
      <c r="B73" s="20"/>
      <c r="C73" s="90" t="s">
        <v>34</v>
      </c>
      <c r="D73" s="91"/>
      <c r="E73" s="102">
        <v>35.311</v>
      </c>
      <c r="F73" s="89"/>
      <c r="G73" s="106">
        <f t="shared" si="7"/>
        <v>0</v>
      </c>
      <c r="H73" s="104">
        <f t="shared" si="9"/>
        <v>-1</v>
      </c>
      <c r="I73" s="3"/>
      <c r="J73" s="90" t="s">
        <v>31</v>
      </c>
      <c r="K73" s="91"/>
      <c r="L73" s="102">
        <v>387.65600000000001</v>
      </c>
      <c r="M73" s="89">
        <v>496.45007000000004</v>
      </c>
      <c r="N73" s="106">
        <f t="shared" si="11"/>
        <v>1.4151240782612208E-2</v>
      </c>
      <c r="O73" s="104">
        <f t="shared" si="12"/>
        <v>0.28064590771199205</v>
      </c>
      <c r="P73" s="23"/>
    </row>
    <row r="74" spans="2:16" x14ac:dyDescent="0.25">
      <c r="B74" s="20"/>
      <c r="C74" s="90"/>
      <c r="D74" s="91"/>
      <c r="E74" s="102"/>
      <c r="F74" s="89"/>
      <c r="G74" s="106">
        <f t="shared" si="7"/>
        <v>0</v>
      </c>
      <c r="H74" s="104" t="str">
        <f t="shared" si="9"/>
        <v xml:space="preserve"> - </v>
      </c>
      <c r="I74" s="3"/>
      <c r="J74" s="90" t="s">
        <v>167</v>
      </c>
      <c r="K74" s="91"/>
      <c r="L74" s="102">
        <v>8022.6379999999999</v>
      </c>
      <c r="M74" s="89">
        <v>164.74069000000003</v>
      </c>
      <c r="N74" s="106">
        <f t="shared" si="11"/>
        <v>4.6959106499545374E-3</v>
      </c>
      <c r="O74" s="104">
        <f t="shared" si="12"/>
        <v>-0.97946552119140862</v>
      </c>
      <c r="P74" s="23"/>
    </row>
    <row r="75" spans="2:16" x14ac:dyDescent="0.25">
      <c r="B75" s="20"/>
      <c r="C75" s="90"/>
      <c r="D75" s="91"/>
      <c r="E75" s="102"/>
      <c r="F75" s="89"/>
      <c r="G75" s="106">
        <f t="shared" si="7"/>
        <v>0</v>
      </c>
      <c r="H75" s="104" t="str">
        <f t="shared" si="9"/>
        <v xml:space="preserve"> - </v>
      </c>
      <c r="I75" s="3"/>
      <c r="J75" s="90" t="s">
        <v>188</v>
      </c>
      <c r="K75" s="91"/>
      <c r="L75" s="102"/>
      <c r="M75" s="89">
        <v>99.560839999999999</v>
      </c>
      <c r="N75" s="106">
        <f t="shared" si="11"/>
        <v>2.8379680143042962E-3</v>
      </c>
      <c r="O75" s="104" t="str">
        <f t="shared" si="12"/>
        <v xml:space="preserve"> - </v>
      </c>
      <c r="P75" s="23"/>
    </row>
    <row r="76" spans="2:16" x14ac:dyDescent="0.25">
      <c r="B76" s="20"/>
      <c r="C76" s="90"/>
      <c r="D76" s="91"/>
      <c r="E76" s="102"/>
      <c r="F76" s="89"/>
      <c r="G76" s="106">
        <f t="shared" si="7"/>
        <v>0</v>
      </c>
      <c r="H76" s="104" t="str">
        <f t="shared" si="9"/>
        <v xml:space="preserve"> - </v>
      </c>
      <c r="I76" s="3"/>
      <c r="J76" s="90" t="s">
        <v>170</v>
      </c>
      <c r="K76" s="91"/>
      <c r="L76" s="102">
        <v>3391.2220000000002</v>
      </c>
      <c r="M76" s="89">
        <v>50.63438</v>
      </c>
      <c r="N76" s="106">
        <f t="shared" si="11"/>
        <v>1.443326019187154E-3</v>
      </c>
      <c r="O76" s="104">
        <f t="shared" si="12"/>
        <v>-0.98506898693155442</v>
      </c>
      <c r="P76" s="23"/>
    </row>
    <row r="77" spans="2:16" x14ac:dyDescent="0.25">
      <c r="B77" s="20"/>
      <c r="C77" s="90"/>
      <c r="D77" s="91"/>
      <c r="E77" s="102"/>
      <c r="F77" s="89"/>
      <c r="G77" s="106">
        <f t="shared" si="7"/>
        <v>0</v>
      </c>
      <c r="H77" s="104" t="str">
        <f t="shared" si="9"/>
        <v xml:space="preserve"> - </v>
      </c>
      <c r="I77" s="3"/>
      <c r="J77" s="90" t="s">
        <v>163</v>
      </c>
      <c r="K77" s="91"/>
      <c r="L77" s="102"/>
      <c r="M77" s="89">
        <v>0.08</v>
      </c>
      <c r="N77" s="106">
        <f t="shared" si="11"/>
        <v>2.2803889676336972E-6</v>
      </c>
      <c r="O77" s="104" t="str">
        <f t="shared" si="12"/>
        <v xml:space="preserve"> - </v>
      </c>
      <c r="P77" s="23"/>
    </row>
    <row r="78" spans="2:16" x14ac:dyDescent="0.25">
      <c r="B78" s="20"/>
      <c r="C78" s="90"/>
      <c r="D78" s="91"/>
      <c r="E78" s="102"/>
      <c r="F78" s="89"/>
      <c r="G78" s="106">
        <f t="shared" si="7"/>
        <v>0</v>
      </c>
      <c r="H78" s="104" t="str">
        <f t="shared" si="9"/>
        <v xml:space="preserve"> - </v>
      </c>
      <c r="I78" s="3"/>
      <c r="J78" s="90" t="s">
        <v>169</v>
      </c>
      <c r="K78" s="91"/>
      <c r="L78" s="102">
        <v>6090.9359999999997</v>
      </c>
      <c r="M78" s="89"/>
      <c r="N78" s="106">
        <f t="shared" si="11"/>
        <v>0</v>
      </c>
      <c r="O78" s="104">
        <f t="shared" si="12"/>
        <v>-1</v>
      </c>
      <c r="P78" s="23"/>
    </row>
    <row r="79" spans="2:16" x14ac:dyDescent="0.25">
      <c r="B79" s="20"/>
      <c r="C79" s="90"/>
      <c r="D79" s="91"/>
      <c r="E79" s="102"/>
      <c r="F79" s="89"/>
      <c r="G79" s="106">
        <f t="shared" si="7"/>
        <v>0</v>
      </c>
      <c r="H79" s="104" t="str">
        <f t="shared" si="9"/>
        <v xml:space="preserve"> - </v>
      </c>
      <c r="I79" s="3"/>
      <c r="J79" s="90" t="s">
        <v>177</v>
      </c>
      <c r="K79" s="91"/>
      <c r="L79" s="102">
        <v>37159.246999999996</v>
      </c>
      <c r="M79" s="89"/>
      <c r="N79" s="106">
        <f t="shared" si="11"/>
        <v>0</v>
      </c>
      <c r="O79" s="104">
        <f t="shared" si="12"/>
        <v>-1</v>
      </c>
      <c r="P79" s="23"/>
    </row>
    <row r="80" spans="2:16" x14ac:dyDescent="0.25">
      <c r="B80" s="20"/>
      <c r="C80" s="90"/>
      <c r="D80" s="91"/>
      <c r="E80" s="102"/>
      <c r="F80" s="89"/>
      <c r="G80" s="106">
        <f t="shared" si="7"/>
        <v>0</v>
      </c>
      <c r="H80" s="104" t="str">
        <f t="shared" si="9"/>
        <v xml:space="preserve"> - </v>
      </c>
      <c r="I80" s="3"/>
      <c r="J80" s="90" t="s">
        <v>173</v>
      </c>
      <c r="K80" s="91"/>
      <c r="L80" s="102">
        <v>397.80099999999999</v>
      </c>
      <c r="M80" s="89"/>
      <c r="N80" s="106">
        <f t="shared" si="11"/>
        <v>0</v>
      </c>
      <c r="O80" s="104">
        <f t="shared" si="12"/>
        <v>-1</v>
      </c>
      <c r="P80" s="23"/>
    </row>
    <row r="81" spans="2:16" x14ac:dyDescent="0.25">
      <c r="B81" s="20"/>
      <c r="C81" s="90"/>
      <c r="D81" s="91"/>
      <c r="E81" s="102"/>
      <c r="F81" s="115"/>
      <c r="G81" s="106">
        <f t="shared" si="7"/>
        <v>0</v>
      </c>
      <c r="H81" s="104" t="str">
        <f t="shared" si="9"/>
        <v xml:space="preserve"> - </v>
      </c>
      <c r="I81" s="3"/>
      <c r="J81" s="90" t="s">
        <v>159</v>
      </c>
      <c r="K81" s="91"/>
      <c r="L81" s="102">
        <v>8362.7929999999997</v>
      </c>
      <c r="M81" s="115"/>
      <c r="N81" s="106">
        <f t="shared" si="11"/>
        <v>0</v>
      </c>
      <c r="O81" s="104">
        <f t="shared" si="12"/>
        <v>-1</v>
      </c>
      <c r="P81" s="23"/>
    </row>
    <row r="82" spans="2:16" x14ac:dyDescent="0.25">
      <c r="B82" s="20"/>
      <c r="C82" s="90"/>
      <c r="D82" s="91"/>
      <c r="E82" s="102"/>
      <c r="F82" s="89"/>
      <c r="G82" s="106">
        <f t="shared" si="7"/>
        <v>0</v>
      </c>
      <c r="H82" s="104" t="str">
        <f t="shared" si="9"/>
        <v xml:space="preserve"> - </v>
      </c>
      <c r="I82" s="3"/>
      <c r="J82" s="90" t="s">
        <v>34</v>
      </c>
      <c r="K82" s="91"/>
      <c r="L82" s="102">
        <v>4415.9769999999999</v>
      </c>
      <c r="M82" s="89"/>
      <c r="N82" s="106">
        <f t="shared" si="11"/>
        <v>0</v>
      </c>
      <c r="O82" s="104">
        <f t="shared" si="12"/>
        <v>-1</v>
      </c>
      <c r="P82" s="23"/>
    </row>
    <row r="83" spans="2:16" x14ac:dyDescent="0.25">
      <c r="B83" s="20"/>
      <c r="C83" s="90"/>
      <c r="D83" s="95"/>
      <c r="E83" s="102"/>
      <c r="F83" s="89"/>
      <c r="G83" s="106">
        <f t="shared" si="7"/>
        <v>0</v>
      </c>
      <c r="H83" s="104" t="str">
        <f t="shared" si="9"/>
        <v xml:space="preserve"> - </v>
      </c>
      <c r="I83" s="3"/>
      <c r="J83" s="90" t="s">
        <v>185</v>
      </c>
      <c r="K83" s="95"/>
      <c r="L83" s="102">
        <v>2089.4880000000003</v>
      </c>
      <c r="M83" s="89"/>
      <c r="N83" s="106">
        <f t="shared" si="11"/>
        <v>0</v>
      </c>
      <c r="O83" s="104">
        <f t="shared" si="12"/>
        <v>-1</v>
      </c>
      <c r="P83" s="23"/>
    </row>
    <row r="84" spans="2:16" x14ac:dyDescent="0.25">
      <c r="B84" s="20"/>
      <c r="C84" s="90"/>
      <c r="D84" s="91"/>
      <c r="E84" s="102"/>
      <c r="F84" s="89"/>
      <c r="G84" s="106">
        <f t="shared" si="7"/>
        <v>0</v>
      </c>
      <c r="H84" s="104" t="str">
        <f t="shared" si="9"/>
        <v xml:space="preserve"> - </v>
      </c>
      <c r="I84" s="3"/>
      <c r="J84" s="90" t="s">
        <v>198</v>
      </c>
      <c r="K84" s="91"/>
      <c r="L84" s="102">
        <v>23165.343999999997</v>
      </c>
      <c r="M84" s="89"/>
      <c r="N84" s="106">
        <f t="shared" si="11"/>
        <v>0</v>
      </c>
      <c r="O84" s="104">
        <f t="shared" si="12"/>
        <v>-1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0</v>
      </c>
      <c r="F85" s="102">
        <f>+F86-SUM(F68:F84)</f>
        <v>0</v>
      </c>
      <c r="G85" s="107">
        <f>+F85/F$86</f>
        <v>0</v>
      </c>
      <c r="H85" s="105" t="str">
        <f t="shared" si="9"/>
        <v xml:space="preserve"> - </v>
      </c>
      <c r="I85" s="3"/>
      <c r="J85" s="93" t="s">
        <v>33</v>
      </c>
      <c r="K85" s="94"/>
      <c r="L85" s="102">
        <f>+L86-SUM(L68:L84)</f>
        <v>941.65399999998044</v>
      </c>
      <c r="M85" s="102">
        <f>+M86-SUM(M68:M84)</f>
        <v>0</v>
      </c>
      <c r="N85" s="107">
        <f>+M85/M$86</f>
        <v>0</v>
      </c>
      <c r="O85" s="105">
        <f t="shared" si="12"/>
        <v>-1</v>
      </c>
      <c r="P85" s="23"/>
    </row>
    <row r="86" spans="2:16" x14ac:dyDescent="0.25">
      <c r="B86" s="20"/>
      <c r="C86" s="96" t="s">
        <v>3</v>
      </c>
      <c r="D86" s="97"/>
      <c r="E86" s="88">
        <f>+E57</f>
        <v>27725.039999999997</v>
      </c>
      <c r="F86" s="88">
        <f>+F57</f>
        <v>8479.0802300000014</v>
      </c>
      <c r="G86" s="74">
        <f>+F86/F$86</f>
        <v>1</v>
      </c>
      <c r="H86" s="98">
        <f t="shared" si="9"/>
        <v>-0.69417247982329322</v>
      </c>
      <c r="I86" s="8"/>
      <c r="J86" s="96" t="s">
        <v>14</v>
      </c>
      <c r="K86" s="97"/>
      <c r="L86" s="88">
        <f>+L57</f>
        <v>156318.038</v>
      </c>
      <c r="M86" s="88">
        <f>+M57</f>
        <v>35081.734360000002</v>
      </c>
      <c r="N86" s="74">
        <f>+M86/M$86</f>
        <v>1</v>
      </c>
      <c r="O86" s="98">
        <f t="shared" si="12"/>
        <v>-0.77557462459962556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33:O33"/>
    <mergeCell ref="B1:P1"/>
    <mergeCell ref="C7:O8"/>
    <mergeCell ref="F9:L9"/>
    <mergeCell ref="F10:L10"/>
    <mergeCell ref="F11:G11"/>
    <mergeCell ref="C67:D67"/>
    <mergeCell ref="J67:K67"/>
    <mergeCell ref="C34:H34"/>
    <mergeCell ref="J34:O34"/>
    <mergeCell ref="C35:H35"/>
    <mergeCell ref="J35:O35"/>
    <mergeCell ref="C36:D36"/>
    <mergeCell ref="J36:K36"/>
    <mergeCell ref="C64:O64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81DD90AC-9EAE-44FF-8490-E9E9689F6BF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4" id="{D9A5F832-5942-4651-9365-E7764E55A31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H37:H56</xm:sqref>
        </x14:conditionalFormatting>
        <x14:conditionalFormatting xmlns:xm="http://schemas.microsoft.com/office/excel/2006/main">
          <x14:cfRule type="iconSet" priority="3" id="{5AECD1D9-DEA2-4909-AD9E-3478E43AFA8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  <x14:conditionalFormatting xmlns:xm="http://schemas.microsoft.com/office/excel/2006/main">
          <x14:cfRule type="iconSet" priority="2" id="{21FA1626-4BAD-49E7-A912-0BCE28A65F1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1" id="{C85C9C0F-31F4-48B7-8C3B-50FBDACF20B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>
      <selection activeCell="G20" sqref="G20"/>
    </sheetView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241" t="s">
        <v>0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</row>
    <row r="10" spans="2:15" x14ac:dyDescent="0.25"/>
    <row r="11" spans="2:15" x14ac:dyDescent="0.25">
      <c r="G11" s="7"/>
    </row>
    <row r="12" spans="2:15" x14ac:dyDescent="0.25">
      <c r="D12" s="7"/>
      <c r="F12" s="7" t="s">
        <v>51</v>
      </c>
      <c r="G12" s="7"/>
      <c r="K12" s="7">
        <v>1</v>
      </c>
    </row>
    <row r="13" spans="2:15" x14ac:dyDescent="0.25">
      <c r="E13" s="7"/>
      <c r="G13" s="7" t="s">
        <v>52</v>
      </c>
      <c r="K13" s="7">
        <v>2</v>
      </c>
    </row>
    <row r="14" spans="2:15" x14ac:dyDescent="0.25">
      <c r="E14" s="7"/>
      <c r="G14" s="7" t="s">
        <v>53</v>
      </c>
      <c r="K14" s="7">
        <v>3</v>
      </c>
    </row>
    <row r="15" spans="2:15" x14ac:dyDescent="0.25">
      <c r="E15" s="7"/>
      <c r="G15" s="7" t="s">
        <v>54</v>
      </c>
      <c r="K15" s="7">
        <v>4</v>
      </c>
    </row>
    <row r="16" spans="2:15" x14ac:dyDescent="0.25">
      <c r="E16" s="7"/>
      <c r="G16" s="7" t="s">
        <v>55</v>
      </c>
      <c r="K16" s="7">
        <v>5</v>
      </c>
    </row>
    <row r="17" spans="5:11" x14ac:dyDescent="0.25">
      <c r="E17" s="7"/>
      <c r="G17" s="7" t="s">
        <v>56</v>
      </c>
      <c r="K17" s="7">
        <v>6</v>
      </c>
    </row>
    <row r="18" spans="5:11" x14ac:dyDescent="0.25">
      <c r="E18" s="7"/>
      <c r="G18" s="7" t="s">
        <v>57</v>
      </c>
      <c r="K18" s="7">
        <v>7</v>
      </c>
    </row>
    <row r="19" spans="5:11" x14ac:dyDescent="0.25">
      <c r="E19" s="7"/>
      <c r="G19" s="7" t="s">
        <v>58</v>
      </c>
      <c r="K19" s="7">
        <v>8</v>
      </c>
    </row>
    <row r="20" spans="5:11" x14ac:dyDescent="0.25">
      <c r="E20" s="7"/>
      <c r="G20" s="7" t="s">
        <v>59</v>
      </c>
      <c r="K20" s="7">
        <v>9</v>
      </c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4"/>
  <sheetViews>
    <sheetView zoomScale="85" zoomScaleNormal="85" workbookViewId="0">
      <selection activeCell="C14" sqref="C14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8" width="10.7109375" style="2" customWidth="1"/>
    <col min="19" max="26" width="10.7109375" style="134" customWidth="1"/>
    <col min="27" max="16383" width="11.42578125" style="2" hidden="1"/>
    <col min="16384" max="16384" width="14.28515625" style="2" hidden="1"/>
  </cols>
  <sheetData>
    <row r="1" spans="2:26" s="1" customFormat="1" ht="27" customHeight="1" x14ac:dyDescent="0.25">
      <c r="B1" s="252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S1" s="134"/>
      <c r="T1" s="134"/>
      <c r="U1" s="134"/>
      <c r="V1" s="134"/>
      <c r="W1" s="134"/>
      <c r="X1" s="134"/>
      <c r="Y1" s="134"/>
      <c r="Z1" s="134"/>
    </row>
    <row r="2" spans="2:26" x14ac:dyDescent="0.25">
      <c r="B2" s="200" t="str">
        <f>+B6</f>
        <v>1. Exportaciones por tipo y sector</v>
      </c>
      <c r="C2" s="201"/>
      <c r="D2" s="201"/>
      <c r="E2" s="201"/>
      <c r="F2" s="201"/>
      <c r="G2" s="201"/>
      <c r="H2" s="201"/>
      <c r="I2" s="200"/>
      <c r="J2" s="200" t="str">
        <f>+B51</f>
        <v>3. Principales Socios Comerciales</v>
      </c>
      <c r="K2" s="11"/>
      <c r="L2" s="21"/>
      <c r="M2" s="12"/>
      <c r="N2" s="12"/>
      <c r="O2" s="12"/>
      <c r="P2" s="12"/>
    </row>
    <row r="3" spans="2:26" x14ac:dyDescent="0.25">
      <c r="B3" s="200" t="str">
        <f>+B32</f>
        <v>2. Exportaciones de la Macro Región por Departamentos</v>
      </c>
      <c r="C3" s="200"/>
      <c r="D3" s="200"/>
      <c r="E3" s="200"/>
      <c r="F3" s="200"/>
      <c r="G3" s="200"/>
      <c r="H3" s="201"/>
      <c r="I3" s="200"/>
      <c r="J3" s="200" t="str">
        <f>+B73</f>
        <v>4. Principales productos exportados</v>
      </c>
      <c r="K3" s="11"/>
      <c r="L3" s="12"/>
      <c r="M3" s="12"/>
      <c r="N3" s="12"/>
      <c r="O3" s="12"/>
      <c r="P3" s="12"/>
    </row>
    <row r="4" spans="2:26" x14ac:dyDescent="0.25">
      <c r="B4" s="34"/>
      <c r="C4" s="34"/>
      <c r="D4" s="34"/>
      <c r="E4" s="34"/>
      <c r="F4" s="35"/>
      <c r="G4" s="36"/>
      <c r="H4" s="36"/>
      <c r="I4" s="36"/>
      <c r="J4" s="36"/>
      <c r="K4" s="16"/>
      <c r="L4" s="16"/>
      <c r="M4" s="16"/>
      <c r="N4" s="16"/>
      <c r="O4" s="16"/>
      <c r="P4" s="16"/>
    </row>
    <row r="5" spans="2:26" x14ac:dyDescent="0.25">
      <c r="B5" s="5"/>
      <c r="C5" s="6"/>
      <c r="D5" s="6"/>
      <c r="E5" s="6"/>
      <c r="F5" s="6"/>
      <c r="G5" s="4"/>
      <c r="H5" s="4"/>
    </row>
    <row r="6" spans="2:26" x14ac:dyDescent="0.25">
      <c r="B6" s="162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  <c r="R6" s="28"/>
    </row>
    <row r="7" spans="2:26" ht="15" customHeight="1" x14ac:dyDescent="0.25">
      <c r="B7" s="20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US$ 5,251.4 millones, creciendo en 50.4% respecto al I semestre del 2016. De otro lado el 85.8% de estas exportaciones fueron de tipo Tradicional, en tanto las exportaciones No Tradicional representaron el 14.2%.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  <c r="R7" s="28"/>
      <c r="T7" s="28"/>
      <c r="U7" s="28"/>
      <c r="V7" s="28"/>
      <c r="W7" s="28"/>
    </row>
    <row r="8" spans="2:26" x14ac:dyDescent="0.25">
      <c r="B8" s="20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  <c r="R8" s="28"/>
      <c r="T8" s="28"/>
      <c r="U8" s="28"/>
      <c r="V8" s="28"/>
      <c r="W8" s="28"/>
    </row>
    <row r="9" spans="2:26" x14ac:dyDescent="0.25">
      <c r="B9" s="20"/>
      <c r="C9" s="8"/>
      <c r="D9" s="8"/>
      <c r="E9" s="8"/>
      <c r="F9" s="248" t="s">
        <v>61</v>
      </c>
      <c r="G9" s="248"/>
      <c r="H9" s="248"/>
      <c r="I9" s="248"/>
      <c r="J9" s="248"/>
      <c r="K9" s="248"/>
      <c r="L9" s="248"/>
      <c r="M9" s="8"/>
      <c r="N9" s="8"/>
      <c r="O9" s="8"/>
      <c r="P9" s="23"/>
      <c r="R9" s="28"/>
      <c r="T9" s="28"/>
      <c r="U9" s="28"/>
      <c r="V9" s="28"/>
      <c r="W9" s="28"/>
    </row>
    <row r="10" spans="2:2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  <c r="R10" s="28"/>
      <c r="T10" s="28"/>
      <c r="U10" s="30"/>
      <c r="V10" s="28"/>
      <c r="W10" s="28"/>
    </row>
    <row r="11" spans="2:26" x14ac:dyDescent="0.25">
      <c r="B11" s="20"/>
      <c r="C11" s="8"/>
      <c r="D11" s="8"/>
      <c r="E11" s="8"/>
      <c r="F11" s="242" t="s">
        <v>12</v>
      </c>
      <c r="G11" s="243"/>
      <c r="H11" s="77" t="s">
        <v>44</v>
      </c>
      <c r="I11" s="78" t="s">
        <v>45</v>
      </c>
      <c r="J11" s="78" t="s">
        <v>43</v>
      </c>
      <c r="K11" s="78" t="s">
        <v>21</v>
      </c>
      <c r="L11" s="78" t="s">
        <v>22</v>
      </c>
      <c r="M11" s="8"/>
      <c r="N11" s="8"/>
      <c r="O11" s="8"/>
      <c r="P11" s="23"/>
      <c r="R11" s="28"/>
      <c r="T11" s="28"/>
      <c r="U11" s="30"/>
      <c r="V11" s="28"/>
      <c r="W11" s="28"/>
    </row>
    <row r="12" spans="2:26" ht="16.5" x14ac:dyDescent="0.25">
      <c r="B12" s="20"/>
      <c r="C12" s="8"/>
      <c r="D12" s="8"/>
      <c r="E12" s="8"/>
      <c r="F12" s="67" t="s">
        <v>3</v>
      </c>
      <c r="G12" s="68"/>
      <c r="H12" s="79">
        <v>601.8532575100071</v>
      </c>
      <c r="I12" s="79">
        <v>745.24423899999988</v>
      </c>
      <c r="J12" s="69">
        <f t="shared" ref="J12:J27" si="0">IFERROR(I12/I$27, " - ")</f>
        <v>0.14191216206162022</v>
      </c>
      <c r="K12" s="70">
        <f>IFERROR(I12/H12-1," - ")</f>
        <v>0.23824907433953468</v>
      </c>
      <c r="L12" s="71">
        <f>IFERROR(I12-H12, " - ")</f>
        <v>143.39098148999278</v>
      </c>
      <c r="M12" s="133"/>
      <c r="N12" s="212" t="s">
        <v>3</v>
      </c>
      <c r="O12" s="211"/>
      <c r="P12" s="23"/>
      <c r="R12" s="28"/>
      <c r="T12" s="28"/>
      <c r="U12" s="30"/>
      <c r="V12" s="28"/>
      <c r="W12" s="28"/>
    </row>
    <row r="13" spans="2:26" x14ac:dyDescent="0.25">
      <c r="B13" s="20"/>
      <c r="C13" s="8"/>
      <c r="D13" s="8"/>
      <c r="E13" s="8"/>
      <c r="F13" s="202" t="s">
        <v>4</v>
      </c>
      <c r="G13" s="203"/>
      <c r="H13" s="25">
        <v>433.36486307000706</v>
      </c>
      <c r="I13" s="61">
        <v>527.00309697999955</v>
      </c>
      <c r="J13" s="69">
        <f t="shared" si="0"/>
        <v>0.10035387728183627</v>
      </c>
      <c r="K13" s="65">
        <f t="shared" ref="K13:K27" si="1">IFERROR(I13/H13-1," - ")</f>
        <v>0.21607251046300413</v>
      </c>
      <c r="L13" s="155">
        <f t="shared" ref="L13:L27" si="2">IFERROR(I13-H13, " - ")</f>
        <v>93.638233909992493</v>
      </c>
      <c r="M13" s="133"/>
      <c r="N13" s="210">
        <f>+I13/$I$12</f>
        <v>0.70715487540991195</v>
      </c>
      <c r="O13" s="8"/>
      <c r="P13" s="23"/>
      <c r="R13" s="28"/>
      <c r="T13" s="28"/>
      <c r="U13" s="28"/>
      <c r="V13" s="30"/>
      <c r="W13" s="28"/>
    </row>
    <row r="14" spans="2:26" x14ac:dyDescent="0.25">
      <c r="B14" s="20"/>
      <c r="C14" s="8"/>
      <c r="D14" s="8"/>
      <c r="E14" s="8"/>
      <c r="F14" s="57" t="s">
        <v>5</v>
      </c>
      <c r="G14" s="55"/>
      <c r="H14" s="25">
        <v>7.7620592499999983</v>
      </c>
      <c r="I14" s="61">
        <v>7.2167560700000033</v>
      </c>
      <c r="J14" s="73">
        <f t="shared" si="0"/>
        <v>1.3742413605763171E-3</v>
      </c>
      <c r="K14" s="64">
        <f t="shared" si="1"/>
        <v>-7.0252385666856987E-2</v>
      </c>
      <c r="L14" s="156">
        <f t="shared" si="2"/>
        <v>-0.545303179999995</v>
      </c>
      <c r="M14" s="133"/>
      <c r="N14" s="210">
        <f t="shared" ref="N14:N21" si="3">+I14/$I$12</f>
        <v>9.6837462033705236E-3</v>
      </c>
      <c r="O14" s="8"/>
      <c r="P14" s="23"/>
      <c r="R14" s="28"/>
      <c r="T14" s="33"/>
      <c r="U14" s="28"/>
      <c r="V14" s="30"/>
      <c r="W14" s="28"/>
    </row>
    <row r="15" spans="2:26" x14ac:dyDescent="0.25">
      <c r="B15" s="20"/>
      <c r="C15" s="8"/>
      <c r="D15" s="8"/>
      <c r="E15" s="8"/>
      <c r="F15" s="57" t="s">
        <v>6</v>
      </c>
      <c r="G15" s="55"/>
      <c r="H15" s="25">
        <v>1.694681000000001</v>
      </c>
      <c r="I15" s="61">
        <v>1.4007123300000006</v>
      </c>
      <c r="J15" s="73">
        <f t="shared" si="0"/>
        <v>2.6672881825077723E-4</v>
      </c>
      <c r="K15" s="64">
        <f t="shared" si="1"/>
        <v>-0.17346548996536826</v>
      </c>
      <c r="L15" s="156">
        <f t="shared" si="2"/>
        <v>-0.29396867000000038</v>
      </c>
      <c r="M15" s="133"/>
      <c r="N15" s="210">
        <f t="shared" si="3"/>
        <v>1.8795345964425507E-3</v>
      </c>
      <c r="O15" s="8"/>
      <c r="P15" s="23"/>
      <c r="R15" s="28"/>
      <c r="T15" s="28"/>
      <c r="U15" s="28"/>
      <c r="V15" s="28"/>
      <c r="W15" s="28"/>
    </row>
    <row r="16" spans="2:26" x14ac:dyDescent="0.25">
      <c r="B16" s="20"/>
      <c r="C16" s="8"/>
      <c r="D16" s="8"/>
      <c r="E16" s="8"/>
      <c r="F16" s="57" t="s">
        <v>7</v>
      </c>
      <c r="G16" s="55"/>
      <c r="H16" s="25">
        <v>1.8385850999999998</v>
      </c>
      <c r="I16" s="61">
        <v>6.6323429099999993</v>
      </c>
      <c r="J16" s="73">
        <f t="shared" si="0"/>
        <v>1.262955246933694E-3</v>
      </c>
      <c r="K16" s="64">
        <f t="shared" si="1"/>
        <v>2.6073080925109204</v>
      </c>
      <c r="L16" s="156">
        <f t="shared" si="2"/>
        <v>4.7937578099999998</v>
      </c>
      <c r="M16" s="133"/>
      <c r="N16" s="210">
        <f t="shared" si="3"/>
        <v>8.8995560957298454E-3</v>
      </c>
      <c r="O16" s="8"/>
      <c r="P16" s="23"/>
      <c r="R16" s="28"/>
      <c r="T16" s="28"/>
      <c r="U16" s="28"/>
      <c r="V16" s="28"/>
      <c r="W16" s="33"/>
    </row>
    <row r="17" spans="2:25" x14ac:dyDescent="0.25">
      <c r="B17" s="20"/>
      <c r="C17" s="8"/>
      <c r="D17" s="8"/>
      <c r="E17" s="8"/>
      <c r="F17" s="57" t="s">
        <v>18</v>
      </c>
      <c r="G17" s="55"/>
      <c r="H17" s="25">
        <v>59.958180200000015</v>
      </c>
      <c r="I17" s="61">
        <v>76.848226390000136</v>
      </c>
      <c r="J17" s="73">
        <f t="shared" si="0"/>
        <v>1.4633723263985916E-2</v>
      </c>
      <c r="K17" s="64">
        <f t="shared" si="1"/>
        <v>0.28169711178125634</v>
      </c>
      <c r="L17" s="156">
        <f t="shared" si="2"/>
        <v>16.89004619000012</v>
      </c>
      <c r="M17" s="133"/>
      <c r="N17" s="210">
        <f t="shared" si="3"/>
        <v>0.10311817571796103</v>
      </c>
      <c r="O17" s="8"/>
      <c r="P17" s="23"/>
      <c r="R17" s="28"/>
      <c r="W17" s="3"/>
    </row>
    <row r="18" spans="2:25" x14ac:dyDescent="0.25">
      <c r="B18" s="20"/>
      <c r="C18" s="8"/>
      <c r="D18" s="8"/>
      <c r="E18" s="8"/>
      <c r="F18" s="57" t="s">
        <v>8</v>
      </c>
      <c r="G18" s="55"/>
      <c r="H18" s="25">
        <v>0.62623675000000001</v>
      </c>
      <c r="I18" s="61">
        <v>1.3617491400000004</v>
      </c>
      <c r="J18" s="73">
        <f t="shared" si="0"/>
        <v>2.5930930362140248E-4</v>
      </c>
      <c r="K18" s="64">
        <f t="shared" si="1"/>
        <v>1.1744957318458242</v>
      </c>
      <c r="L18" s="156">
        <f t="shared" si="2"/>
        <v>0.73551239000000035</v>
      </c>
      <c r="M18" s="133"/>
      <c r="N18" s="210">
        <f t="shared" si="3"/>
        <v>1.8272521526999696E-3</v>
      </c>
      <c r="O18" s="8"/>
      <c r="P18" s="23"/>
      <c r="R18" s="28"/>
      <c r="W18" s="3"/>
    </row>
    <row r="19" spans="2:25" x14ac:dyDescent="0.25">
      <c r="B19" s="20"/>
      <c r="C19" s="8"/>
      <c r="D19" s="8"/>
      <c r="E19" s="8"/>
      <c r="F19" s="57" t="s">
        <v>9</v>
      </c>
      <c r="G19" s="55"/>
      <c r="H19" s="25">
        <v>2.1781989200000003</v>
      </c>
      <c r="I19" s="61">
        <v>1.3879317999999987</v>
      </c>
      <c r="J19" s="73">
        <f t="shared" si="0"/>
        <v>2.6429510249736547E-4</v>
      </c>
      <c r="K19" s="64">
        <f t="shared" si="1"/>
        <v>-0.36280759885786806</v>
      </c>
      <c r="L19" s="156">
        <f t="shared" si="2"/>
        <v>-0.79026712000000154</v>
      </c>
      <c r="M19" s="133"/>
      <c r="N19" s="210">
        <f t="shared" si="3"/>
        <v>1.8623851448518194E-3</v>
      </c>
      <c r="O19" s="8"/>
      <c r="P19" s="23"/>
      <c r="R19" s="28"/>
      <c r="U19" s="3"/>
      <c r="V19" s="54"/>
      <c r="W19" s="54"/>
    </row>
    <row r="20" spans="2:25" x14ac:dyDescent="0.25">
      <c r="B20" s="20"/>
      <c r="C20" s="8"/>
      <c r="D20" s="8"/>
      <c r="E20" s="8"/>
      <c r="F20" s="57" t="s">
        <v>10</v>
      </c>
      <c r="G20" s="55"/>
      <c r="H20" s="25">
        <v>45.009056000000022</v>
      </c>
      <c r="I20" s="61">
        <v>74.752186749999993</v>
      </c>
      <c r="J20" s="73">
        <f t="shared" si="0"/>
        <v>1.4234587649763101E-2</v>
      </c>
      <c r="K20" s="64">
        <f t="shared" si="1"/>
        <v>0.66082547365578947</v>
      </c>
      <c r="L20" s="156">
        <f t="shared" si="2"/>
        <v>29.74313074999997</v>
      </c>
      <c r="M20" s="133"/>
      <c r="N20" s="210">
        <f t="shared" si="3"/>
        <v>0.10030562175201196</v>
      </c>
      <c r="O20" s="8"/>
      <c r="P20" s="23"/>
      <c r="R20" s="28"/>
      <c r="U20" s="3"/>
      <c r="V20" s="54"/>
      <c r="W20" s="54"/>
    </row>
    <row r="21" spans="2:25" x14ac:dyDescent="0.25">
      <c r="B21" s="20"/>
      <c r="C21" s="8"/>
      <c r="D21" s="8"/>
      <c r="E21" s="8"/>
      <c r="F21" s="58" t="s">
        <v>11</v>
      </c>
      <c r="G21" s="56"/>
      <c r="H21" s="62">
        <v>49.42139721999996</v>
      </c>
      <c r="I21" s="63">
        <v>48.641236630000115</v>
      </c>
      <c r="J21" s="74">
        <f t="shared" si="0"/>
        <v>9.262444034155352E-3</v>
      </c>
      <c r="K21" s="66">
        <f t="shared" si="1"/>
        <v>-1.5785886961611983E-2</v>
      </c>
      <c r="L21" s="157">
        <f t="shared" si="2"/>
        <v>-0.78016058999984494</v>
      </c>
      <c r="M21" s="133"/>
      <c r="N21" s="210">
        <f t="shared" si="3"/>
        <v>6.5268852927020241E-2</v>
      </c>
      <c r="O21" s="8"/>
      <c r="P21" s="23"/>
      <c r="U21" s="3"/>
      <c r="V21" s="54"/>
      <c r="W21" s="54"/>
    </row>
    <row r="22" spans="2:25" ht="16.5" x14ac:dyDescent="0.25">
      <c r="B22" s="20"/>
      <c r="C22" s="8"/>
      <c r="D22" s="8"/>
      <c r="E22" s="8"/>
      <c r="F22" s="67" t="s">
        <v>14</v>
      </c>
      <c r="G22" s="68"/>
      <c r="H22" s="79">
        <v>2888.9177520000003</v>
      </c>
      <c r="I22" s="79">
        <v>4506.2030518700003</v>
      </c>
      <c r="J22" s="72">
        <f t="shared" si="0"/>
        <v>0.85808783793837984</v>
      </c>
      <c r="K22" s="72">
        <f t="shared" si="1"/>
        <v>0.55982393363409266</v>
      </c>
      <c r="L22" s="158">
        <f t="shared" si="2"/>
        <v>1617.28529987</v>
      </c>
      <c r="M22" s="133"/>
      <c r="N22" s="212" t="s">
        <v>14</v>
      </c>
      <c r="O22" s="8"/>
      <c r="P22" s="23"/>
      <c r="U22" s="3"/>
      <c r="V22" s="54"/>
      <c r="W22" s="54"/>
    </row>
    <row r="23" spans="2:25" x14ac:dyDescent="0.25">
      <c r="B23" s="20"/>
      <c r="C23" s="8"/>
      <c r="D23" s="8"/>
      <c r="E23" s="8"/>
      <c r="F23" s="59" t="s">
        <v>15</v>
      </c>
      <c r="G23" s="60"/>
      <c r="H23" s="25">
        <v>12.929474999999996</v>
      </c>
      <c r="I23" s="61">
        <v>16.046833389999996</v>
      </c>
      <c r="J23" s="73">
        <f t="shared" si="0"/>
        <v>3.0556973156521086E-3</v>
      </c>
      <c r="K23" s="64">
        <f t="shared" si="1"/>
        <v>0.24110479273133678</v>
      </c>
      <c r="L23" s="156">
        <f t="shared" si="2"/>
        <v>3.1173583899999997</v>
      </c>
      <c r="M23" s="133"/>
      <c r="N23" s="210">
        <f>+I23/$I$22</f>
        <v>3.5610542191037804E-3</v>
      </c>
      <c r="O23" s="8"/>
      <c r="P23" s="23"/>
      <c r="R23" s="8"/>
      <c r="W23" s="3"/>
      <c r="X23" s="3"/>
      <c r="Y23" s="3"/>
    </row>
    <row r="24" spans="2:25" x14ac:dyDescent="0.25">
      <c r="B24" s="20"/>
      <c r="C24" s="8"/>
      <c r="D24" s="8"/>
      <c r="E24" s="8"/>
      <c r="F24" s="57" t="s">
        <v>16</v>
      </c>
      <c r="G24" s="55"/>
      <c r="H24" s="25">
        <v>2364.968777</v>
      </c>
      <c r="I24" s="61">
        <v>3847.2338686200005</v>
      </c>
      <c r="J24" s="73">
        <f t="shared" si="0"/>
        <v>0.73260449082459222</v>
      </c>
      <c r="K24" s="64">
        <f t="shared" si="1"/>
        <v>0.6267588418229677</v>
      </c>
      <c r="L24" s="156">
        <f t="shared" si="2"/>
        <v>1482.2650916200005</v>
      </c>
      <c r="M24" s="133"/>
      <c r="N24" s="210">
        <f t="shared" ref="N24:N26" si="4">+I24/$I$22</f>
        <v>0.85376398363217598</v>
      </c>
      <c r="O24" s="8"/>
      <c r="P24" s="23"/>
      <c r="R24" s="8"/>
      <c r="W24" s="3"/>
      <c r="X24" s="3"/>
      <c r="Y24" s="3"/>
    </row>
    <row r="25" spans="2:25" x14ac:dyDescent="0.25">
      <c r="B25" s="20"/>
      <c r="C25" s="8"/>
      <c r="D25" s="8"/>
      <c r="E25" s="8"/>
      <c r="F25" s="57" t="s">
        <v>17</v>
      </c>
      <c r="G25" s="55"/>
      <c r="H25" s="25">
        <v>250.98168000000001</v>
      </c>
      <c r="I25" s="61">
        <v>312.5097334300001</v>
      </c>
      <c r="J25" s="73">
        <f t="shared" si="0"/>
        <v>5.9509258328331628E-2</v>
      </c>
      <c r="K25" s="64">
        <f t="shared" si="1"/>
        <v>0.24514957996137432</v>
      </c>
      <c r="L25" s="156">
        <f t="shared" si="2"/>
        <v>61.528053430000085</v>
      </c>
      <c r="M25" s="133"/>
      <c r="N25" s="210">
        <f t="shared" si="4"/>
        <v>6.9351010114893447E-2</v>
      </c>
      <c r="O25" s="8"/>
      <c r="P25" s="23"/>
      <c r="R25" s="26"/>
      <c r="W25" s="3"/>
      <c r="X25" s="3"/>
      <c r="Y25" s="3"/>
    </row>
    <row r="26" spans="2:25" x14ac:dyDescent="0.25">
      <c r="B26" s="20"/>
      <c r="C26" s="8"/>
      <c r="D26" s="8"/>
      <c r="E26" s="8"/>
      <c r="F26" s="58" t="s">
        <v>19</v>
      </c>
      <c r="G26" s="56"/>
      <c r="H26" s="62">
        <v>260.03782000000024</v>
      </c>
      <c r="I26" s="63">
        <v>330.41261642999962</v>
      </c>
      <c r="J26" s="74">
        <f t="shared" si="0"/>
        <v>6.2918391469803867E-2</v>
      </c>
      <c r="K26" s="66">
        <f t="shared" si="1"/>
        <v>0.27063292727957533</v>
      </c>
      <c r="L26" s="157">
        <f t="shared" si="2"/>
        <v>70.374796429999378</v>
      </c>
      <c r="M26" s="133"/>
      <c r="N26" s="210">
        <f t="shared" si="4"/>
        <v>7.3323952033826745E-2</v>
      </c>
      <c r="O26" s="8"/>
      <c r="P26" s="23"/>
      <c r="R26" s="8"/>
      <c r="W26" s="3"/>
      <c r="X26" s="3"/>
      <c r="Y26" s="3"/>
    </row>
    <row r="27" spans="2:25" ht="15" customHeight="1" x14ac:dyDescent="0.25">
      <c r="B27" s="20"/>
      <c r="C27" s="8"/>
      <c r="D27" s="8"/>
      <c r="E27" s="8"/>
      <c r="F27" s="75"/>
      <c r="G27" s="76" t="s">
        <v>13</v>
      </c>
      <c r="H27" s="80">
        <f>+H22+H12</f>
        <v>3490.7710095100074</v>
      </c>
      <c r="I27" s="80">
        <f>+I22+I12</f>
        <v>5251.44729087</v>
      </c>
      <c r="J27" s="74">
        <f t="shared" si="0"/>
        <v>1</v>
      </c>
      <c r="K27" s="74">
        <f t="shared" si="1"/>
        <v>0.50438034364423556</v>
      </c>
      <c r="L27" s="158">
        <f t="shared" si="2"/>
        <v>1760.6762813599926</v>
      </c>
      <c r="M27" s="81"/>
      <c r="N27" s="81"/>
      <c r="O27" s="8"/>
      <c r="P27" s="23"/>
      <c r="R27" s="8"/>
      <c r="X27" s="3"/>
      <c r="Y27" s="3"/>
    </row>
    <row r="28" spans="2:25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  <c r="R28" s="8"/>
      <c r="X28" s="3"/>
      <c r="Y28" s="3"/>
    </row>
    <row r="29" spans="2:25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  <c r="R29" s="8"/>
      <c r="S29" s="3"/>
    </row>
    <row r="30" spans="2:25" x14ac:dyDescent="0.25">
      <c r="B30" s="3"/>
      <c r="C30" s="3"/>
      <c r="D30" s="3"/>
      <c r="E30" s="45"/>
      <c r="F30" s="45"/>
      <c r="G30" s="45"/>
      <c r="H30" s="46"/>
      <c r="I30" s="47"/>
      <c r="J30" s="46"/>
      <c r="K30" s="47"/>
      <c r="L30" s="48"/>
      <c r="M30" s="47"/>
      <c r="N30" s="3"/>
      <c r="O30" s="3"/>
      <c r="P30" s="3"/>
      <c r="R30" s="8"/>
      <c r="S30" s="3"/>
    </row>
    <row r="31" spans="2:25" x14ac:dyDescent="0.25">
      <c r="B31" s="3"/>
      <c r="C31" s="3"/>
      <c r="D31" s="3"/>
      <c r="E31" s="50"/>
      <c r="F31" s="50"/>
      <c r="G31" s="50"/>
      <c r="H31" s="49"/>
      <c r="I31" s="43"/>
      <c r="J31" s="49"/>
      <c r="K31" s="43"/>
      <c r="L31" s="49"/>
      <c r="M31" s="43"/>
      <c r="N31" s="3"/>
      <c r="O31" s="3"/>
      <c r="P31" s="3"/>
      <c r="R31" s="8"/>
      <c r="S31" s="3"/>
    </row>
    <row r="32" spans="2:25" x14ac:dyDescent="0.25">
      <c r="B32" s="162" t="s">
        <v>36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  <c r="R32" s="8"/>
      <c r="S32" s="3"/>
    </row>
    <row r="33" spans="2:25" ht="15" customHeight="1" x14ac:dyDescent="0.25">
      <c r="B33" s="20"/>
      <c r="C33" s="247" t="str">
        <f>+CONCATENATE("Las exportaciones provenientes de ",F38," lideran en millones de US$ las exportaciones en esta macro región, representando el ", FIXED(J38*100,1),"% del total exportado, seguido por ", F39, " y ", F40, " respectivamente.")</f>
        <v>Las exportaciones provenientes de Áncash lideran en millones de US$ las exportaciones en esta macro región, representando el 33.6% del total exportado, seguido por Ica y Apurímac respectivamente.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3"/>
      <c r="R33" s="8"/>
      <c r="S33" s="3"/>
      <c r="X33" s="3"/>
      <c r="Y33" s="3"/>
    </row>
    <row r="34" spans="2:25" x14ac:dyDescent="0.25">
      <c r="B34" s="20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3"/>
      <c r="R34" s="8"/>
      <c r="S34" s="3"/>
      <c r="X34" s="3"/>
      <c r="Y34" s="3"/>
    </row>
    <row r="35" spans="2:25" x14ac:dyDescent="0.25">
      <c r="B35" s="20"/>
      <c r="C35" s="8"/>
      <c r="D35" s="8"/>
      <c r="E35" s="8"/>
      <c r="F35" s="248" t="s">
        <v>49</v>
      </c>
      <c r="G35" s="248"/>
      <c r="H35" s="248"/>
      <c r="I35" s="248"/>
      <c r="J35" s="248"/>
      <c r="K35" s="248"/>
      <c r="L35" s="248"/>
      <c r="M35" s="8"/>
      <c r="N35" s="8"/>
      <c r="O35" s="8"/>
      <c r="P35" s="23"/>
      <c r="R35" s="8"/>
      <c r="S35" s="3"/>
      <c r="X35" s="3"/>
      <c r="Y35" s="3"/>
    </row>
    <row r="36" spans="2:25" x14ac:dyDescent="0.25">
      <c r="B36" s="20"/>
      <c r="C36" s="8"/>
      <c r="D36" s="8"/>
      <c r="E36" s="8"/>
      <c r="F36" s="249" t="s">
        <v>24</v>
      </c>
      <c r="G36" s="249"/>
      <c r="H36" s="249"/>
      <c r="I36" s="249"/>
      <c r="J36" s="249"/>
      <c r="K36" s="249"/>
      <c r="L36" s="249"/>
      <c r="M36" s="8"/>
      <c r="N36" s="8"/>
      <c r="O36" s="8"/>
      <c r="P36" s="23"/>
      <c r="R36" s="8"/>
      <c r="S36" s="3"/>
      <c r="T36" s="3"/>
      <c r="U36" s="3"/>
      <c r="V36" s="3"/>
      <c r="W36" s="54"/>
      <c r="X36" s="3"/>
      <c r="Y36" s="3"/>
    </row>
    <row r="37" spans="2:25" x14ac:dyDescent="0.25">
      <c r="B37" s="126"/>
      <c r="C37" s="3"/>
      <c r="D37" s="3"/>
      <c r="E37" s="45"/>
      <c r="F37" s="242" t="s">
        <v>37</v>
      </c>
      <c r="G37" s="243"/>
      <c r="H37" s="77" t="s">
        <v>44</v>
      </c>
      <c r="I37" s="78" t="s">
        <v>45</v>
      </c>
      <c r="J37" s="78" t="s">
        <v>43</v>
      </c>
      <c r="K37" s="78" t="s">
        <v>21</v>
      </c>
      <c r="L37" s="78" t="s">
        <v>22</v>
      </c>
      <c r="M37" s="47"/>
      <c r="N37" s="3"/>
      <c r="O37" s="3"/>
      <c r="P37" s="120"/>
      <c r="R37" s="8"/>
      <c r="S37" s="3"/>
      <c r="T37" s="28"/>
      <c r="U37" s="28"/>
      <c r="V37" s="28"/>
      <c r="W37" s="28"/>
      <c r="X37" s="33"/>
      <c r="Y37" s="3"/>
    </row>
    <row r="38" spans="2:25" x14ac:dyDescent="0.25">
      <c r="B38" s="126"/>
      <c r="C38" s="3"/>
      <c r="D38" s="3"/>
      <c r="E38" s="51"/>
      <c r="F38" s="119" t="s">
        <v>52</v>
      </c>
      <c r="G38" s="122"/>
      <c r="H38" s="118">
        <f>+Áncash!H27</f>
        <v>1272.4647468999992</v>
      </c>
      <c r="I38" s="118">
        <f>+Áncash!I27</f>
        <v>1765.5465821900009</v>
      </c>
      <c r="J38" s="117">
        <f t="shared" ref="J38:J45" si="5">+I38/I$46</f>
        <v>0.33620190480813261</v>
      </c>
      <c r="K38" s="117">
        <f t="shared" ref="K38:K45" si="6">+I38/H38-1</f>
        <v>0.38750137203506529</v>
      </c>
      <c r="L38" s="116">
        <f t="shared" ref="L38:L45" si="7">+I38-H38</f>
        <v>493.08183529000166</v>
      </c>
      <c r="M38" s="49">
        <f>+L38*100</f>
        <v>49308.183529000169</v>
      </c>
      <c r="N38" s="3"/>
      <c r="O38" s="3"/>
      <c r="P38" s="120"/>
      <c r="R38" s="8"/>
      <c r="S38" s="3"/>
      <c r="T38" s="29"/>
      <c r="U38" s="37" t="str">
        <f>+H37</f>
        <v>2016 - I</v>
      </c>
      <c r="V38" s="37" t="str">
        <f>+I37</f>
        <v>2017 - I</v>
      </c>
      <c r="W38" s="29" t="s">
        <v>1</v>
      </c>
      <c r="X38" s="33"/>
      <c r="Y38" s="3"/>
    </row>
    <row r="39" spans="2:25" x14ac:dyDescent="0.25">
      <c r="B39" s="126"/>
      <c r="C39" s="3"/>
      <c r="D39" s="3"/>
      <c r="E39" s="45"/>
      <c r="F39" s="59" t="s">
        <v>57</v>
      </c>
      <c r="G39" s="204"/>
      <c r="H39" s="118">
        <f>+Ica!H27</f>
        <v>1198.309758310003</v>
      </c>
      <c r="I39" s="118">
        <f>+Ica!I27</f>
        <v>1516.1515133399976</v>
      </c>
      <c r="J39" s="117">
        <f t="shared" si="5"/>
        <v>0.28871117415115849</v>
      </c>
      <c r="K39" s="117">
        <f t="shared" si="6"/>
        <v>0.26524173138525753</v>
      </c>
      <c r="L39" s="116">
        <f t="shared" si="7"/>
        <v>317.8417550299946</v>
      </c>
      <c r="M39" s="49">
        <f t="shared" ref="M39:M40" si="8">+L39*100</f>
        <v>31784.17550299946</v>
      </c>
      <c r="N39" s="3"/>
      <c r="O39" s="3"/>
      <c r="P39" s="120"/>
      <c r="R39" s="8"/>
      <c r="S39" s="3"/>
      <c r="T39" s="37" t="str">
        <f>+F38</f>
        <v>Áncash</v>
      </c>
      <c r="U39" s="37">
        <f>+H38</f>
        <v>1272.4647468999992</v>
      </c>
      <c r="V39" s="37">
        <f>+I38</f>
        <v>1765.5465821900009</v>
      </c>
      <c r="W39" s="31">
        <f>+V39/U39-1</f>
        <v>0.38750137203506529</v>
      </c>
      <c r="X39" s="33"/>
      <c r="Y39" s="3"/>
    </row>
    <row r="40" spans="2:25" x14ac:dyDescent="0.25">
      <c r="B40" s="126"/>
      <c r="C40" s="3"/>
      <c r="D40" s="3"/>
      <c r="E40" s="3"/>
      <c r="F40" s="119" t="s">
        <v>53</v>
      </c>
      <c r="G40" s="122"/>
      <c r="H40" s="118">
        <f>+Apurímac!H27</f>
        <v>358.39523400000007</v>
      </c>
      <c r="I40" s="118">
        <f>+Apurímac!I27</f>
        <v>1293.5344135299997</v>
      </c>
      <c r="J40" s="117">
        <f t="shared" si="5"/>
        <v>0.24631960331752698</v>
      </c>
      <c r="K40" s="117">
        <f t="shared" si="6"/>
        <v>2.6092399976780927</v>
      </c>
      <c r="L40" s="116">
        <f t="shared" si="7"/>
        <v>935.13917952999964</v>
      </c>
      <c r="M40" s="49">
        <f t="shared" si="8"/>
        <v>93513.917952999967</v>
      </c>
      <c r="N40" s="3"/>
      <c r="O40" s="3"/>
      <c r="P40" s="120"/>
      <c r="R40" s="8"/>
      <c r="S40" s="3"/>
      <c r="T40" s="37" t="str">
        <f t="shared" ref="T40:T46" si="9">+F39</f>
        <v>Ica</v>
      </c>
      <c r="U40" s="37">
        <f t="shared" ref="U40:U46" si="10">+H39</f>
        <v>1198.309758310003</v>
      </c>
      <c r="V40" s="37">
        <f t="shared" ref="V40:V46" si="11">+I39</f>
        <v>1516.1515133399976</v>
      </c>
      <c r="W40" s="31">
        <f t="shared" ref="W40:W46" si="12">+V40/U40-1</f>
        <v>0.26524173138525753</v>
      </c>
      <c r="X40" s="33"/>
      <c r="Y40" s="3"/>
    </row>
    <row r="41" spans="2:25" x14ac:dyDescent="0.25">
      <c r="B41" s="126"/>
      <c r="C41" s="3"/>
      <c r="D41" s="3"/>
      <c r="E41" s="3"/>
      <c r="F41" s="119" t="s">
        <v>58</v>
      </c>
      <c r="G41" s="122"/>
      <c r="H41" s="118">
        <f>+Junín!H27</f>
        <v>292.9633905199999</v>
      </c>
      <c r="I41" s="118">
        <f>+Junín!I27</f>
        <v>464.99995597999998</v>
      </c>
      <c r="J41" s="117">
        <f t="shared" si="5"/>
        <v>8.8547010038248761E-2</v>
      </c>
      <c r="K41" s="117">
        <f t="shared" si="6"/>
        <v>0.58722888602101819</v>
      </c>
      <c r="L41" s="116">
        <f t="shared" si="7"/>
        <v>172.03656546000008</v>
      </c>
      <c r="M41" s="49">
        <f t="shared" ref="M41:M44" si="13">+L41*100</f>
        <v>17203.656546000009</v>
      </c>
      <c r="N41" s="3"/>
      <c r="O41" s="3"/>
      <c r="P41" s="120"/>
      <c r="R41" s="8"/>
      <c r="S41" s="3"/>
      <c r="T41" s="37" t="str">
        <f t="shared" si="9"/>
        <v>Apurímac</v>
      </c>
      <c r="U41" s="37">
        <f t="shared" si="10"/>
        <v>358.39523400000007</v>
      </c>
      <c r="V41" s="37">
        <f t="shared" si="11"/>
        <v>1293.5344135299997</v>
      </c>
      <c r="W41" s="31">
        <f t="shared" si="12"/>
        <v>2.6092399976780927</v>
      </c>
      <c r="X41" s="33"/>
      <c r="Y41" s="3"/>
    </row>
    <row r="42" spans="2:25" x14ac:dyDescent="0.25">
      <c r="B42" s="126"/>
      <c r="C42" s="3"/>
      <c r="D42" s="3"/>
      <c r="E42" s="3"/>
      <c r="F42" s="119" t="s">
        <v>54</v>
      </c>
      <c r="G42" s="122"/>
      <c r="H42" s="118">
        <f>+Ayacucho!H27</f>
        <v>105.46515000000002</v>
      </c>
      <c r="I42" s="118">
        <f>+Ayacucho!I27</f>
        <v>136.39249706999999</v>
      </c>
      <c r="J42" s="117">
        <f t="shared" si="5"/>
        <v>2.5972363334414061E-2</v>
      </c>
      <c r="K42" s="117">
        <f t="shared" si="6"/>
        <v>0.29324707801581806</v>
      </c>
      <c r="L42" s="116">
        <f t="shared" si="7"/>
        <v>30.927347069999968</v>
      </c>
      <c r="M42" s="49">
        <f t="shared" si="13"/>
        <v>3092.7347069999969</v>
      </c>
      <c r="N42" s="3"/>
      <c r="O42" s="3"/>
      <c r="P42" s="120"/>
      <c r="R42" s="8"/>
      <c r="S42" s="3"/>
      <c r="T42" s="37" t="str">
        <f t="shared" si="9"/>
        <v>Junín</v>
      </c>
      <c r="U42" s="37">
        <f t="shared" si="10"/>
        <v>292.9633905199999</v>
      </c>
      <c r="V42" s="37">
        <f t="shared" si="11"/>
        <v>464.99995597999998</v>
      </c>
      <c r="W42" s="31">
        <f t="shared" si="12"/>
        <v>0.58722888602101819</v>
      </c>
      <c r="X42" s="33"/>
      <c r="Y42" s="3"/>
    </row>
    <row r="43" spans="2:25" x14ac:dyDescent="0.25">
      <c r="B43" s="126"/>
      <c r="C43" s="3"/>
      <c r="D43" s="3"/>
      <c r="E43" s="3"/>
      <c r="F43" s="119" t="s">
        <v>59</v>
      </c>
      <c r="G43" s="122"/>
      <c r="H43" s="118">
        <f>+Pasco!H27</f>
        <v>184.04307800000001</v>
      </c>
      <c r="I43" s="118">
        <f>+Pasco!I27</f>
        <v>43.56081459</v>
      </c>
      <c r="J43" s="117">
        <f t="shared" si="5"/>
        <v>8.295011294454667E-3</v>
      </c>
      <c r="K43" s="117">
        <f t="shared" si="6"/>
        <v>-0.76331185577107119</v>
      </c>
      <c r="L43" s="116">
        <f t="shared" si="7"/>
        <v>-140.48226341</v>
      </c>
      <c r="M43" s="49">
        <f t="shared" si="13"/>
        <v>-14048.226341</v>
      </c>
      <c r="N43" s="3"/>
      <c r="O43" s="3"/>
      <c r="P43" s="120"/>
      <c r="R43" s="8"/>
      <c r="S43" s="3"/>
      <c r="T43" s="37" t="str">
        <f t="shared" si="9"/>
        <v>Ayacucho</v>
      </c>
      <c r="U43" s="37">
        <f t="shared" si="10"/>
        <v>105.46515000000002</v>
      </c>
      <c r="V43" s="37">
        <f t="shared" si="11"/>
        <v>136.39249706999999</v>
      </c>
      <c r="W43" s="31">
        <f t="shared" si="12"/>
        <v>0.29324707801581806</v>
      </c>
      <c r="X43" s="33"/>
      <c r="Y43" s="3"/>
    </row>
    <row r="44" spans="2:25" x14ac:dyDescent="0.25">
      <c r="B44" s="126"/>
      <c r="C44" s="3"/>
      <c r="D44" s="3"/>
      <c r="E44" s="3"/>
      <c r="F44" s="119" t="s">
        <v>55</v>
      </c>
      <c r="G44" s="122"/>
      <c r="H44" s="118">
        <f>+Huancavelica!H27</f>
        <v>30.1560925</v>
      </c>
      <c r="I44" s="118">
        <f>+Huancavelica!I27</f>
        <v>22.433047479999995</v>
      </c>
      <c r="J44" s="117">
        <f t="shared" si="5"/>
        <v>4.2717838031053629E-3</v>
      </c>
      <c r="K44" s="117">
        <f t="shared" si="6"/>
        <v>-0.2561023123271029</v>
      </c>
      <c r="L44" s="116">
        <f t="shared" si="7"/>
        <v>-7.7230450200000043</v>
      </c>
      <c r="M44" s="49">
        <f t="shared" si="13"/>
        <v>-772.30450200000041</v>
      </c>
      <c r="N44" s="3"/>
      <c r="O44" s="3"/>
      <c r="P44" s="120"/>
      <c r="R44" s="8"/>
      <c r="S44" s="3"/>
      <c r="T44" s="37" t="str">
        <f t="shared" si="9"/>
        <v>Pasco</v>
      </c>
      <c r="U44" s="37">
        <f t="shared" si="10"/>
        <v>184.04307800000001</v>
      </c>
      <c r="V44" s="37">
        <f t="shared" si="11"/>
        <v>43.56081459</v>
      </c>
      <c r="W44" s="31">
        <f t="shared" si="12"/>
        <v>-0.76331185577107119</v>
      </c>
      <c r="X44" s="33"/>
      <c r="Y44" s="3"/>
    </row>
    <row r="45" spans="2:25" x14ac:dyDescent="0.25">
      <c r="B45" s="126"/>
      <c r="C45" s="3"/>
      <c r="D45" s="3"/>
      <c r="E45" s="3"/>
      <c r="F45" s="119" t="s">
        <v>56</v>
      </c>
      <c r="G45" s="122"/>
      <c r="H45" s="118">
        <f>+Huánuco!H27</f>
        <v>48.973559279999989</v>
      </c>
      <c r="I45" s="118">
        <f>+Huánuco!I27</f>
        <v>8.8284666900000008</v>
      </c>
      <c r="J45" s="117">
        <f t="shared" si="5"/>
        <v>1.6811492529590646E-3</v>
      </c>
      <c r="K45" s="117">
        <f t="shared" si="6"/>
        <v>-0.81972993550408735</v>
      </c>
      <c r="L45" s="116">
        <f t="shared" si="7"/>
        <v>-40.14509258999999</v>
      </c>
      <c r="M45" s="49">
        <f t="shared" ref="M45:M46" si="14">+L45*100</f>
        <v>-4014.509258999999</v>
      </c>
      <c r="N45" s="3"/>
      <c r="O45" s="3"/>
      <c r="P45" s="120"/>
      <c r="T45" s="37" t="str">
        <f t="shared" si="9"/>
        <v>Huancavelica</v>
      </c>
      <c r="U45" s="37">
        <f t="shared" si="10"/>
        <v>30.1560925</v>
      </c>
      <c r="V45" s="37">
        <f t="shared" si="11"/>
        <v>22.433047479999995</v>
      </c>
      <c r="W45" s="31">
        <f t="shared" si="12"/>
        <v>-0.2561023123271029</v>
      </c>
      <c r="X45" s="28"/>
    </row>
    <row r="46" spans="2:25" x14ac:dyDescent="0.25">
      <c r="B46" s="127"/>
      <c r="C46" s="39"/>
      <c r="D46" s="39"/>
      <c r="E46" s="39"/>
      <c r="F46" s="123" t="s">
        <v>13</v>
      </c>
      <c r="G46" s="124"/>
      <c r="H46" s="125">
        <f>SUM(H38:H45)</f>
        <v>3490.7710095100019</v>
      </c>
      <c r="I46" s="80">
        <f>SUM(I38:I45)</f>
        <v>5251.4472908699981</v>
      </c>
      <c r="J46" s="72">
        <f t="shared" ref="J46" si="15">+I46/I$46</f>
        <v>1</v>
      </c>
      <c r="K46" s="72">
        <f t="shared" ref="K46" si="16">+I46/H46-1</f>
        <v>0.50438034364423734</v>
      </c>
      <c r="L46" s="80">
        <f t="shared" ref="L46" si="17">+I46-H46</f>
        <v>1760.6762813599962</v>
      </c>
      <c r="M46" s="49">
        <f t="shared" si="14"/>
        <v>176067.62813599961</v>
      </c>
      <c r="N46" s="3"/>
      <c r="O46" s="3"/>
      <c r="P46" s="120"/>
      <c r="T46" s="37" t="str">
        <f t="shared" si="9"/>
        <v>Huánuco</v>
      </c>
      <c r="U46" s="37">
        <f t="shared" si="10"/>
        <v>48.973559279999989</v>
      </c>
      <c r="V46" s="37">
        <f t="shared" si="11"/>
        <v>8.8284666900000008</v>
      </c>
      <c r="W46" s="31">
        <f t="shared" si="12"/>
        <v>-0.81972993550408735</v>
      </c>
      <c r="X46" s="28"/>
    </row>
    <row r="47" spans="2:25" x14ac:dyDescent="0.25">
      <c r="B47" s="128"/>
      <c r="C47" s="44"/>
      <c r="D47" s="44"/>
      <c r="E47" s="44"/>
      <c r="F47" s="82" t="s">
        <v>39</v>
      </c>
      <c r="G47" s="44"/>
      <c r="H47" s="44"/>
      <c r="I47" s="44"/>
      <c r="J47" s="44"/>
      <c r="K47" s="44"/>
      <c r="L47" s="44"/>
      <c r="M47" s="44"/>
      <c r="N47" s="44"/>
      <c r="O47" s="44"/>
      <c r="P47" s="120"/>
      <c r="T47" s="28"/>
      <c r="U47" s="30"/>
      <c r="V47" s="30"/>
      <c r="W47" s="31"/>
      <c r="X47" s="28"/>
    </row>
    <row r="48" spans="2:25" x14ac:dyDescent="0.25"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21"/>
      <c r="T48" s="28"/>
      <c r="U48" s="28"/>
      <c r="V48" s="28"/>
      <c r="W48" s="28"/>
      <c r="X48" s="28"/>
    </row>
    <row r="49" spans="2:24" x14ac:dyDescent="0.25">
      <c r="B49" s="3"/>
      <c r="C49" s="3"/>
      <c r="D49" s="3"/>
      <c r="E49" s="27"/>
      <c r="F49" s="27"/>
      <c r="G49" s="27"/>
      <c r="H49" s="27"/>
      <c r="I49" s="27"/>
      <c r="J49" s="27"/>
      <c r="K49" s="27"/>
      <c r="L49" s="27"/>
      <c r="M49" s="27"/>
      <c r="N49" s="3"/>
      <c r="O49" s="3"/>
      <c r="P49" s="3"/>
    </row>
    <row r="50" spans="2:24" x14ac:dyDescent="0.25">
      <c r="B50" s="3"/>
      <c r="C50" s="3"/>
      <c r="D50" s="3"/>
      <c r="E50" s="38"/>
      <c r="F50" s="38"/>
      <c r="G50" s="38"/>
      <c r="H50" s="38"/>
      <c r="I50" s="38"/>
      <c r="J50" s="38"/>
      <c r="K50" s="38"/>
      <c r="L50" s="38"/>
      <c r="M50" s="38"/>
      <c r="N50" s="3"/>
      <c r="O50" s="3"/>
      <c r="P50" s="3"/>
    </row>
    <row r="51" spans="2:24" x14ac:dyDescent="0.25">
      <c r="B51" s="205" t="s">
        <v>28</v>
      </c>
      <c r="C51" s="9"/>
      <c r="D51" s="9"/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22"/>
    </row>
    <row r="52" spans="2:24" x14ac:dyDescent="0.25">
      <c r="B52" s="20"/>
      <c r="C52" s="250" t="str">
        <f>+CONCATENATE("El principal Socio Comercial para esta macro región es ",F57, " con exportaciones equivalentes a US$ ",I57," millones obteniendo ",IF(K57&gt;0,"un aumento de ","una reducción de "), FIXED(K57*100,1), "% respecto al año 2015. Le siguen ",F58," y ",F59," como principales socios comerciales respectivamente.")</f>
        <v>El principal Socio Comercial para esta macro región es China con exportaciones equivalentes a US$ 2492.18840589002 millones obteniendo un aumento de 68.4% respecto al año 2015. Le siguen Estados Unidos y Japón como principales socios comerciales respectivamente.</v>
      </c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3"/>
      <c r="T52" s="137"/>
      <c r="U52" s="135"/>
      <c r="W52" s="137"/>
      <c r="X52" s="138"/>
    </row>
    <row r="53" spans="2:24" x14ac:dyDescent="0.25">
      <c r="B53" s="2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3"/>
      <c r="T53" s="137"/>
      <c r="U53" s="135"/>
      <c r="W53" s="137"/>
      <c r="X53" s="138"/>
    </row>
    <row r="54" spans="2:24" x14ac:dyDescent="0.25">
      <c r="B54" s="126"/>
      <c r="C54" s="42"/>
      <c r="D54" s="43"/>
      <c r="E54" s="45"/>
      <c r="F54" s="245" t="s">
        <v>50</v>
      </c>
      <c r="G54" s="245"/>
      <c r="H54" s="245"/>
      <c r="I54" s="245"/>
      <c r="J54" s="245"/>
      <c r="K54" s="245"/>
      <c r="L54" s="49"/>
      <c r="M54" s="43"/>
      <c r="N54" s="3"/>
      <c r="O54" s="3"/>
      <c r="P54" s="120"/>
      <c r="T54" s="137"/>
      <c r="U54" s="135"/>
      <c r="W54" s="137"/>
      <c r="X54" s="138"/>
    </row>
    <row r="55" spans="2:24" x14ac:dyDescent="0.25">
      <c r="B55" s="126"/>
      <c r="C55" s="42"/>
      <c r="D55" s="43"/>
      <c r="E55" s="45"/>
      <c r="F55" s="246" t="s">
        <v>24</v>
      </c>
      <c r="G55" s="246"/>
      <c r="H55" s="246"/>
      <c r="I55" s="246"/>
      <c r="J55" s="246"/>
      <c r="K55" s="246"/>
      <c r="L55" s="49"/>
      <c r="M55" s="43"/>
      <c r="N55" s="3"/>
      <c r="O55" s="3"/>
      <c r="P55" s="120"/>
      <c r="T55" s="137"/>
      <c r="U55" s="135"/>
    </row>
    <row r="56" spans="2:24" x14ac:dyDescent="0.25">
      <c r="B56" s="126"/>
      <c r="C56" s="42"/>
      <c r="D56" s="43"/>
      <c r="E56" s="45"/>
      <c r="F56" s="242" t="s">
        <v>32</v>
      </c>
      <c r="G56" s="243"/>
      <c r="H56" s="77" t="s">
        <v>44</v>
      </c>
      <c r="I56" s="78" t="s">
        <v>45</v>
      </c>
      <c r="J56" s="78" t="s">
        <v>43</v>
      </c>
      <c r="K56" s="78" t="s">
        <v>21</v>
      </c>
      <c r="L56" s="49"/>
      <c r="M56" s="43"/>
      <c r="N56" s="3"/>
      <c r="O56" s="3"/>
      <c r="P56" s="120"/>
      <c r="T56" s="137"/>
      <c r="U56" s="135"/>
    </row>
    <row r="57" spans="2:24" x14ac:dyDescent="0.25">
      <c r="B57" s="126"/>
      <c r="C57" s="42"/>
      <c r="D57" s="43"/>
      <c r="E57" s="45"/>
      <c r="F57" s="109" t="s">
        <v>30</v>
      </c>
      <c r="G57" s="110"/>
      <c r="H57" s="113">
        <v>1479.4845670000102</v>
      </c>
      <c r="I57" s="111">
        <v>2492.1884058900187</v>
      </c>
      <c r="J57" s="114">
        <f>+I57/I$68</f>
        <v>0.47457172620257632</v>
      </c>
      <c r="K57" s="112">
        <f>IFERROR(I57/H57-1," - ")</f>
        <v>0.68449773757592802</v>
      </c>
      <c r="L57" s="49">
        <f>+K57*100</f>
        <v>68.449773757592808</v>
      </c>
      <c r="M57" s="43"/>
      <c r="N57" s="3"/>
      <c r="O57" s="3"/>
      <c r="P57" s="120"/>
      <c r="U57" s="135"/>
    </row>
    <row r="58" spans="2:24" x14ac:dyDescent="0.25">
      <c r="B58" s="126"/>
      <c r="C58" s="42"/>
      <c r="D58" s="43"/>
      <c r="E58" s="45"/>
      <c r="F58" s="90" t="s">
        <v>29</v>
      </c>
      <c r="G58" s="91"/>
      <c r="H58" s="102">
        <v>313.07342120000271</v>
      </c>
      <c r="I58" s="89">
        <v>429.97373700999799</v>
      </c>
      <c r="J58" s="106">
        <f t="shared" ref="J58:J68" si="18">+I58/I$68</f>
        <v>8.1877187981594463E-2</v>
      </c>
      <c r="K58" s="104">
        <f t="shared" ref="K58:K68" si="19">IFERROR(I58/H58-1," - ")</f>
        <v>0.37339584868597031</v>
      </c>
      <c r="L58" s="49">
        <f t="shared" ref="L58:L67" si="20">+K58*100</f>
        <v>37.339584868597029</v>
      </c>
      <c r="M58" s="43"/>
      <c r="N58" s="3"/>
      <c r="O58" s="3"/>
      <c r="P58" s="120"/>
      <c r="T58" s="137"/>
      <c r="U58" s="135"/>
    </row>
    <row r="59" spans="2:24" x14ac:dyDescent="0.25">
      <c r="B59" s="126"/>
      <c r="C59" s="42"/>
      <c r="D59" s="43"/>
      <c r="E59" s="45"/>
      <c r="F59" s="90" t="s">
        <v>170</v>
      </c>
      <c r="G59" s="91"/>
      <c r="H59" s="102">
        <v>97.816378200000045</v>
      </c>
      <c r="I59" s="89">
        <v>311.85456765999965</v>
      </c>
      <c r="J59" s="106">
        <f t="shared" si="18"/>
        <v>5.9384499241224437E-2</v>
      </c>
      <c r="K59" s="104">
        <f t="shared" si="19"/>
        <v>2.1881631010950628</v>
      </c>
      <c r="L59" s="49">
        <f t="shared" si="20"/>
        <v>218.81631010950628</v>
      </c>
      <c r="M59" s="102"/>
      <c r="N59" s="102"/>
      <c r="O59" s="3"/>
      <c r="P59" s="120"/>
      <c r="T59" s="137"/>
      <c r="U59" s="135"/>
    </row>
    <row r="60" spans="2:24" x14ac:dyDescent="0.25">
      <c r="B60" s="126"/>
      <c r="C60" s="42"/>
      <c r="D60" s="43"/>
      <c r="E60" s="45"/>
      <c r="F60" s="90" t="s">
        <v>179</v>
      </c>
      <c r="G60" s="91"/>
      <c r="H60" s="102">
        <v>153.631293</v>
      </c>
      <c r="I60" s="89">
        <v>271.1332283199996</v>
      </c>
      <c r="J60" s="106">
        <f t="shared" si="18"/>
        <v>5.1630191317236153E-2</v>
      </c>
      <c r="K60" s="104">
        <f t="shared" si="19"/>
        <v>0.76483073874799445</v>
      </c>
      <c r="L60" s="49">
        <f t="shared" si="20"/>
        <v>76.483073874799445</v>
      </c>
      <c r="M60" s="102"/>
      <c r="N60" s="102"/>
      <c r="O60" s="3"/>
      <c r="P60" s="120"/>
      <c r="T60" s="137"/>
      <c r="U60" s="135"/>
    </row>
    <row r="61" spans="2:24" x14ac:dyDescent="0.25">
      <c r="B61" s="126"/>
      <c r="C61" s="42"/>
      <c r="D61" s="43"/>
      <c r="E61" s="45"/>
      <c r="F61" s="90" t="s">
        <v>163</v>
      </c>
      <c r="G61" s="91"/>
      <c r="H61" s="102">
        <v>153.49449500000009</v>
      </c>
      <c r="I61" s="89">
        <v>205.53429105000018</v>
      </c>
      <c r="J61" s="106">
        <f t="shared" si="18"/>
        <v>3.9138599259548046E-2</v>
      </c>
      <c r="K61" s="104">
        <f t="shared" si="19"/>
        <v>0.33903363146671839</v>
      </c>
      <c r="L61" s="49">
        <f t="shared" si="20"/>
        <v>33.903363146671836</v>
      </c>
      <c r="M61" s="102"/>
      <c r="N61" s="102"/>
      <c r="O61" s="3"/>
      <c r="P61" s="120"/>
    </row>
    <row r="62" spans="2:24" x14ac:dyDescent="0.25">
      <c r="B62" s="126"/>
      <c r="C62" s="40"/>
      <c r="D62" s="41"/>
      <c r="E62" s="45"/>
      <c r="F62" s="90" t="s">
        <v>159</v>
      </c>
      <c r="G62" s="91"/>
      <c r="H62" s="102">
        <v>107.2929586700002</v>
      </c>
      <c r="I62" s="89">
        <v>172.22165776999805</v>
      </c>
      <c r="J62" s="106">
        <f t="shared" si="18"/>
        <v>3.2795084522588121E-2</v>
      </c>
      <c r="K62" s="104">
        <f t="shared" si="19"/>
        <v>0.60515340339992241</v>
      </c>
      <c r="L62" s="49">
        <f t="shared" si="20"/>
        <v>60.515340339992242</v>
      </c>
      <c r="M62" s="102"/>
      <c r="N62" s="102"/>
      <c r="O62" s="3"/>
      <c r="P62" s="120"/>
    </row>
    <row r="63" spans="2:24" x14ac:dyDescent="0.25">
      <c r="B63" s="126"/>
      <c r="C63" s="42"/>
      <c r="D63" s="43"/>
      <c r="E63" s="45"/>
      <c r="F63" s="90" t="s">
        <v>157</v>
      </c>
      <c r="G63" s="91"/>
      <c r="H63" s="102">
        <v>112.51835942000059</v>
      </c>
      <c r="I63" s="89">
        <v>148.61240378999926</v>
      </c>
      <c r="J63" s="106">
        <f t="shared" si="18"/>
        <v>2.8299323131048479E-2</v>
      </c>
      <c r="K63" s="104">
        <f t="shared" si="19"/>
        <v>0.32078359972588455</v>
      </c>
      <c r="L63" s="49">
        <f t="shared" si="20"/>
        <v>32.078359972588459</v>
      </c>
      <c r="M63" s="43"/>
      <c r="N63" s="49"/>
      <c r="O63" s="43"/>
      <c r="P63" s="120"/>
    </row>
    <row r="64" spans="2:24" x14ac:dyDescent="0.25">
      <c r="B64" s="126"/>
      <c r="C64" s="42"/>
      <c r="D64" s="43"/>
      <c r="E64" s="45"/>
      <c r="F64" s="90" t="s">
        <v>184</v>
      </c>
      <c r="G64" s="91"/>
      <c r="H64" s="102">
        <v>40.714743999999996</v>
      </c>
      <c r="I64" s="89">
        <v>135.27596295000012</v>
      </c>
      <c r="J64" s="106">
        <f t="shared" si="18"/>
        <v>2.5759748781100142E-2</v>
      </c>
      <c r="K64" s="104">
        <f t="shared" si="19"/>
        <v>2.3225301121873723</v>
      </c>
      <c r="L64" s="49">
        <f t="shared" si="20"/>
        <v>232.25301121873721</v>
      </c>
      <c r="M64" s="43"/>
      <c r="N64" s="3"/>
      <c r="O64" s="3"/>
      <c r="P64" s="120"/>
      <c r="U64" s="135"/>
    </row>
    <row r="65" spans="2:24" x14ac:dyDescent="0.25">
      <c r="B65" s="126"/>
      <c r="C65" s="42"/>
      <c r="D65" s="43"/>
      <c r="E65" s="45"/>
      <c r="F65" s="90" t="s">
        <v>31</v>
      </c>
      <c r="G65" s="91"/>
      <c r="H65" s="102">
        <v>111.365397</v>
      </c>
      <c r="I65" s="89">
        <v>123.98110939999994</v>
      </c>
      <c r="J65" s="106">
        <f t="shared" si="18"/>
        <v>2.360894102765719E-2</v>
      </c>
      <c r="K65" s="104">
        <f t="shared" si="19"/>
        <v>0.11328215711384693</v>
      </c>
      <c r="L65" s="49">
        <f t="shared" si="20"/>
        <v>11.328215711384694</v>
      </c>
      <c r="M65" s="43"/>
      <c r="N65" s="3"/>
      <c r="O65" s="3"/>
      <c r="P65" s="120"/>
      <c r="T65" s="28"/>
      <c r="U65" s="135"/>
    </row>
    <row r="66" spans="2:24" x14ac:dyDescent="0.25">
      <c r="B66" s="126"/>
      <c r="C66" s="42"/>
      <c r="D66" s="43"/>
      <c r="E66" s="45"/>
      <c r="F66" s="90" t="s">
        <v>173</v>
      </c>
      <c r="G66" s="91"/>
      <c r="H66" s="102">
        <v>103.42786340000001</v>
      </c>
      <c r="I66" s="89">
        <v>123.04583896999995</v>
      </c>
      <c r="J66" s="106">
        <f t="shared" si="18"/>
        <v>2.3430843376058167E-2</v>
      </c>
      <c r="K66" s="104">
        <f t="shared" si="19"/>
        <v>0.1896778578334235</v>
      </c>
      <c r="L66" s="49">
        <f t="shared" si="20"/>
        <v>18.96778578334235</v>
      </c>
      <c r="M66" s="43"/>
      <c r="N66" s="3"/>
      <c r="O66" s="3"/>
      <c r="P66" s="120"/>
      <c r="T66" s="28"/>
      <c r="U66" s="28"/>
      <c r="V66" s="28"/>
      <c r="W66" s="28"/>
    </row>
    <row r="67" spans="2:24" x14ac:dyDescent="0.25">
      <c r="B67" s="128"/>
      <c r="C67" s="44"/>
      <c r="D67" s="44"/>
      <c r="E67" s="44"/>
      <c r="F67" s="93" t="s">
        <v>33</v>
      </c>
      <c r="G67" s="94"/>
      <c r="H67" s="102">
        <f>+H68-SUM(H57:H66)</f>
        <v>817.95153261999349</v>
      </c>
      <c r="I67" s="102">
        <f>+I68-SUM(I57:I66)</f>
        <v>837.62608805998661</v>
      </c>
      <c r="J67" s="107">
        <f t="shared" si="18"/>
        <v>0.15950385515936852</v>
      </c>
      <c r="K67" s="105">
        <f t="shared" si="19"/>
        <v>2.4053448958000212E-2</v>
      </c>
      <c r="L67" s="49">
        <f t="shared" si="20"/>
        <v>2.4053448958000212</v>
      </c>
      <c r="M67" s="44"/>
      <c r="N67" s="44"/>
      <c r="O67" s="44"/>
      <c r="P67" s="120"/>
      <c r="T67" s="28"/>
      <c r="U67" s="28" t="str">
        <f>+F57</f>
        <v>China</v>
      </c>
      <c r="V67" s="37">
        <f>+I57</f>
        <v>2492.1884058900187</v>
      </c>
      <c r="W67" s="28"/>
    </row>
    <row r="68" spans="2:24" x14ac:dyDescent="0.25">
      <c r="B68" s="126"/>
      <c r="C68" s="44"/>
      <c r="D68" s="44"/>
      <c r="E68" s="44"/>
      <c r="F68" s="96" t="s">
        <v>13</v>
      </c>
      <c r="G68" s="97"/>
      <c r="H68" s="88">
        <f>+H27</f>
        <v>3490.7710095100074</v>
      </c>
      <c r="I68" s="88">
        <f>+I27</f>
        <v>5251.44729087</v>
      </c>
      <c r="J68" s="74">
        <f t="shared" si="18"/>
        <v>1</v>
      </c>
      <c r="K68" s="98">
        <f t="shared" si="19"/>
        <v>0.50438034364423556</v>
      </c>
      <c r="L68" s="44"/>
      <c r="M68" s="44"/>
      <c r="N68" s="44"/>
      <c r="O68" s="44"/>
      <c r="P68" s="120"/>
      <c r="T68" s="28"/>
      <c r="U68" s="28" t="str">
        <f t="shared" ref="U68:U75" si="21">+F58</f>
        <v>Estados Unidos</v>
      </c>
      <c r="V68" s="37">
        <f t="shared" ref="V68:V75" si="22">+I58</f>
        <v>429.97373700999799</v>
      </c>
      <c r="W68" s="28"/>
    </row>
    <row r="69" spans="2:24" x14ac:dyDescent="0.25">
      <c r="B69" s="126"/>
      <c r="C69" s="38"/>
      <c r="D69" s="38"/>
      <c r="E69" s="38"/>
      <c r="F69" s="82" t="s">
        <v>25</v>
      </c>
      <c r="G69" s="8"/>
      <c r="H69" s="32"/>
      <c r="I69" s="8"/>
      <c r="J69" s="8"/>
      <c r="K69" s="8"/>
      <c r="L69" s="38"/>
      <c r="M69" s="38"/>
      <c r="N69" s="38"/>
      <c r="O69" s="38"/>
      <c r="P69" s="120"/>
      <c r="T69" s="28"/>
      <c r="U69" s="28" t="str">
        <f t="shared" si="21"/>
        <v>Japón</v>
      </c>
      <c r="V69" s="37">
        <f t="shared" si="22"/>
        <v>311.85456765999965</v>
      </c>
      <c r="W69" s="28"/>
    </row>
    <row r="70" spans="2:24" x14ac:dyDescent="0.25">
      <c r="B70" s="129"/>
      <c r="C70" s="131"/>
      <c r="D70" s="131"/>
      <c r="E70" s="131"/>
      <c r="F70" s="131"/>
      <c r="G70" s="131"/>
      <c r="H70" s="131"/>
      <c r="I70" s="132"/>
      <c r="J70" s="131"/>
      <c r="K70" s="131"/>
      <c r="L70" s="131"/>
      <c r="M70" s="131"/>
      <c r="N70" s="131"/>
      <c r="O70" s="131"/>
      <c r="P70" s="121"/>
      <c r="T70" s="28"/>
      <c r="U70" s="28" t="str">
        <f t="shared" si="21"/>
        <v>Corea del Sur</v>
      </c>
      <c r="V70" s="37">
        <f t="shared" si="22"/>
        <v>271.1332283199996</v>
      </c>
      <c r="W70" s="28"/>
    </row>
    <row r="71" spans="2:24" x14ac:dyDescent="0.25">
      <c r="B71" s="3"/>
      <c r="C71" s="52"/>
      <c r="D71" s="52"/>
      <c r="E71" s="52"/>
      <c r="F71" s="52"/>
      <c r="G71" s="52"/>
      <c r="H71" s="52"/>
      <c r="I71" s="3"/>
      <c r="J71" s="52"/>
      <c r="K71" s="52"/>
      <c r="L71" s="52"/>
      <c r="M71" s="52"/>
      <c r="N71" s="52"/>
      <c r="O71" s="52"/>
      <c r="P71" s="3"/>
      <c r="T71" s="28"/>
      <c r="U71" s="28" t="str">
        <f t="shared" si="21"/>
        <v>Brasil</v>
      </c>
      <c r="V71" s="37">
        <f t="shared" si="22"/>
        <v>205.53429105000018</v>
      </c>
      <c r="W71" s="28"/>
    </row>
    <row r="72" spans="2:24" x14ac:dyDescent="0.25">
      <c r="B72" s="3"/>
      <c r="C72" s="53"/>
      <c r="D72" s="49"/>
      <c r="E72" s="49"/>
      <c r="F72" s="49"/>
      <c r="G72" s="49"/>
      <c r="H72" s="49"/>
      <c r="I72" s="3"/>
      <c r="J72" s="53"/>
      <c r="K72" s="49"/>
      <c r="L72" s="49"/>
      <c r="M72" s="49"/>
      <c r="N72" s="49"/>
      <c r="O72" s="49"/>
      <c r="P72" s="3"/>
      <c r="T72" s="28"/>
      <c r="U72" s="28" t="str">
        <f t="shared" si="21"/>
        <v>España</v>
      </c>
      <c r="V72" s="37">
        <f t="shared" si="22"/>
        <v>172.22165776999805</v>
      </c>
      <c r="W72" s="30"/>
      <c r="X72" s="136"/>
    </row>
    <row r="73" spans="2:24" x14ac:dyDescent="0.25">
      <c r="B73" s="205" t="s">
        <v>38</v>
      </c>
      <c r="C73" s="9"/>
      <c r="D73" s="9"/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22"/>
      <c r="T73" s="28"/>
      <c r="U73" s="28" t="str">
        <f t="shared" si="21"/>
        <v>Países Bajos</v>
      </c>
      <c r="V73" s="37">
        <f t="shared" si="22"/>
        <v>148.61240378999926</v>
      </c>
      <c r="W73" s="30"/>
      <c r="X73" s="136"/>
    </row>
    <row r="74" spans="2:24" ht="15" customHeight="1" x14ac:dyDescent="0.25">
      <c r="B74" s="20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3"/>
      <c r="T74" s="28"/>
      <c r="U74" s="28" t="str">
        <f t="shared" si="21"/>
        <v>India</v>
      </c>
      <c r="V74" s="37">
        <f t="shared" si="22"/>
        <v>135.27596295000012</v>
      </c>
      <c r="W74" s="30"/>
      <c r="X74" s="136"/>
    </row>
    <row r="75" spans="2:24" x14ac:dyDescent="0.25">
      <c r="B75" s="20"/>
      <c r="C75" s="245" t="s">
        <v>41</v>
      </c>
      <c r="D75" s="245"/>
      <c r="E75" s="245"/>
      <c r="F75" s="245"/>
      <c r="G75" s="245"/>
      <c r="H75" s="245"/>
      <c r="I75" s="159"/>
      <c r="J75" s="245" t="s">
        <v>42</v>
      </c>
      <c r="K75" s="245"/>
      <c r="L75" s="245"/>
      <c r="M75" s="245"/>
      <c r="N75" s="245"/>
      <c r="O75" s="245"/>
      <c r="P75" s="23"/>
      <c r="T75" s="28"/>
      <c r="U75" s="28" t="str">
        <f t="shared" si="21"/>
        <v>Alemania</v>
      </c>
      <c r="V75" s="37">
        <f t="shared" si="22"/>
        <v>123.98110939999994</v>
      </c>
      <c r="W75" s="30"/>
      <c r="X75" s="136"/>
    </row>
    <row r="76" spans="2:24" x14ac:dyDescent="0.25">
      <c r="B76" s="20"/>
      <c r="C76" s="246" t="s">
        <v>24</v>
      </c>
      <c r="D76" s="246"/>
      <c r="E76" s="246"/>
      <c r="F76" s="246"/>
      <c r="G76" s="246"/>
      <c r="H76" s="246"/>
      <c r="I76" s="8"/>
      <c r="J76" s="246" t="s">
        <v>24</v>
      </c>
      <c r="K76" s="246"/>
      <c r="L76" s="246"/>
      <c r="M76" s="246"/>
      <c r="N76" s="246"/>
      <c r="O76" s="246"/>
      <c r="P76" s="23"/>
      <c r="T76" s="28"/>
      <c r="U76" s="30" t="s">
        <v>33</v>
      </c>
      <c r="V76" s="37">
        <f>+I66+I67</f>
        <v>960.67192702998659</v>
      </c>
      <c r="W76" s="30"/>
      <c r="X76" s="136"/>
    </row>
    <row r="77" spans="2:24" x14ac:dyDescent="0.25">
      <c r="B77" s="20"/>
      <c r="C77" s="242" t="s">
        <v>12</v>
      </c>
      <c r="D77" s="243"/>
      <c r="E77" s="77" t="s">
        <v>44</v>
      </c>
      <c r="F77" s="78" t="s">
        <v>45</v>
      </c>
      <c r="G77" s="78" t="s">
        <v>43</v>
      </c>
      <c r="H77" s="78" t="s">
        <v>21</v>
      </c>
      <c r="I77" s="8"/>
      <c r="J77" s="242" t="s">
        <v>12</v>
      </c>
      <c r="K77" s="243"/>
      <c r="L77" s="77" t="s">
        <v>44</v>
      </c>
      <c r="M77" s="78" t="s">
        <v>45</v>
      </c>
      <c r="N77" s="78" t="s">
        <v>20</v>
      </c>
      <c r="O77" s="78" t="s">
        <v>21</v>
      </c>
      <c r="P77" s="23"/>
      <c r="T77" s="28"/>
      <c r="U77" s="30"/>
      <c r="V77" s="30"/>
      <c r="W77" s="30"/>
      <c r="X77" s="136"/>
    </row>
    <row r="78" spans="2:24" x14ac:dyDescent="0.25">
      <c r="B78" s="20"/>
      <c r="C78" s="214" t="s">
        <v>4</v>
      </c>
      <c r="D78" s="179"/>
      <c r="E78" s="180">
        <v>433.36486307000035</v>
      </c>
      <c r="F78" s="180">
        <v>527.00309697999978</v>
      </c>
      <c r="G78" s="181">
        <f>+F78/F$98</f>
        <v>0.70715487540991229</v>
      </c>
      <c r="H78" s="182">
        <f>IFERROR(F78/E78-1," - ")</f>
        <v>0.21607251046302367</v>
      </c>
      <c r="I78" s="174"/>
      <c r="J78" s="214" t="s">
        <v>15</v>
      </c>
      <c r="K78" s="186"/>
      <c r="L78" s="180">
        <v>12.929474999999986</v>
      </c>
      <c r="M78" s="180">
        <v>16.046833389999993</v>
      </c>
      <c r="N78" s="224">
        <f t="shared" ref="N78:N98" si="23">+M78/M$98</f>
        <v>3.5610542191037795E-3</v>
      </c>
      <c r="O78" s="182">
        <f>IFERROR(M78/L78-1," - ")</f>
        <v>0.24110479273133745</v>
      </c>
      <c r="P78" s="140"/>
      <c r="T78" s="28"/>
      <c r="U78" s="30"/>
      <c r="V78" s="30"/>
      <c r="W78" s="30"/>
      <c r="X78" s="136"/>
    </row>
    <row r="79" spans="2:24" x14ac:dyDescent="0.25">
      <c r="B79" s="20"/>
      <c r="C79" s="183" t="s">
        <v>63</v>
      </c>
      <c r="D79" s="99"/>
      <c r="E79" s="25">
        <v>141.12508900000054</v>
      </c>
      <c r="F79" s="25">
        <v>170.39631113999965</v>
      </c>
      <c r="G79" s="106">
        <f t="shared" ref="G79:G98" si="24">+F79/F$98</f>
        <v>0.22864492232592715</v>
      </c>
      <c r="H79" s="92">
        <f t="shared" ref="H79:H98" si="25">IFERROR(F79/E79-1," - ")</f>
        <v>0.20741331217157999</v>
      </c>
      <c r="I79" s="3"/>
      <c r="J79" s="183" t="s">
        <v>147</v>
      </c>
      <c r="K79" s="173"/>
      <c r="L79" s="102">
        <v>11.571413499999986</v>
      </c>
      <c r="M79" s="102">
        <v>14.449932599999993</v>
      </c>
      <c r="N79" s="172">
        <f t="shared" si="23"/>
        <v>3.2066758718303891E-3</v>
      </c>
      <c r="O79" s="92">
        <f t="shared" ref="O79:O98" si="26">IFERROR(M79/L79-1," - ")</f>
        <v>0.24876123388037352</v>
      </c>
      <c r="P79" s="140"/>
      <c r="U79" s="135"/>
      <c r="V79" s="135"/>
      <c r="W79" s="135"/>
      <c r="X79" s="136"/>
    </row>
    <row r="80" spans="2:24" x14ac:dyDescent="0.25">
      <c r="B80" s="20"/>
      <c r="C80" s="183" t="s">
        <v>65</v>
      </c>
      <c r="D80" s="99"/>
      <c r="E80" s="25">
        <v>86.142983699999832</v>
      </c>
      <c r="F80" s="25">
        <v>74.247635779999925</v>
      </c>
      <c r="G80" s="106">
        <f t="shared" si="24"/>
        <v>9.9628594082966052E-2</v>
      </c>
      <c r="H80" s="92">
        <f t="shared" si="25"/>
        <v>-0.13808841311355613</v>
      </c>
      <c r="I80" s="3"/>
      <c r="J80" s="183" t="s">
        <v>156</v>
      </c>
      <c r="K80" s="101"/>
      <c r="L80" s="102">
        <v>1.0170110000000001</v>
      </c>
      <c r="M80" s="102">
        <v>0.8376669000000001</v>
      </c>
      <c r="N80" s="172">
        <f t="shared" si="23"/>
        <v>1.858919561231006E-4</v>
      </c>
      <c r="O80" s="92">
        <f t="shared" si="26"/>
        <v>-0.1763443069937296</v>
      </c>
      <c r="P80" s="140"/>
      <c r="U80" s="135"/>
      <c r="V80" s="135"/>
      <c r="W80" s="135"/>
      <c r="X80" s="136"/>
    </row>
    <row r="81" spans="2:24" x14ac:dyDescent="0.25">
      <c r="B81" s="20"/>
      <c r="C81" s="183" t="s">
        <v>64</v>
      </c>
      <c r="D81" s="99"/>
      <c r="E81" s="25">
        <v>40.684389000000017</v>
      </c>
      <c r="F81" s="25">
        <v>46.884754600000015</v>
      </c>
      <c r="G81" s="106">
        <f t="shared" si="24"/>
        <v>6.2911931614408653E-2</v>
      </c>
      <c r="H81" s="92">
        <f t="shared" si="25"/>
        <v>0.15240159069366865</v>
      </c>
      <c r="I81" s="3"/>
      <c r="J81" s="183" t="s">
        <v>150</v>
      </c>
      <c r="K81" s="101"/>
      <c r="L81" s="102">
        <v>0.32823900000000006</v>
      </c>
      <c r="M81" s="102">
        <v>0.75923388999999997</v>
      </c>
      <c r="N81" s="172">
        <f t="shared" si="23"/>
        <v>1.6848639115029014E-4</v>
      </c>
      <c r="O81" s="92">
        <f t="shared" si="26"/>
        <v>1.3130520443944804</v>
      </c>
      <c r="P81" s="154"/>
      <c r="U81" s="135"/>
      <c r="V81" s="135"/>
      <c r="W81" s="135"/>
      <c r="X81" s="136"/>
    </row>
    <row r="82" spans="2:24" x14ac:dyDescent="0.25">
      <c r="B82" s="20"/>
      <c r="C82" s="183" t="s">
        <v>116</v>
      </c>
      <c r="D82" s="99"/>
      <c r="E82" s="25">
        <v>29.138681500000001</v>
      </c>
      <c r="F82" s="25">
        <v>44.39598447999996</v>
      </c>
      <c r="G82" s="106">
        <f t="shared" si="24"/>
        <v>5.9572395406333314E-2</v>
      </c>
      <c r="H82" s="92">
        <f t="shared" si="25"/>
        <v>0.52360992998258893</v>
      </c>
      <c r="I82" s="3"/>
      <c r="J82" s="214" t="s">
        <v>16</v>
      </c>
      <c r="K82" s="217"/>
      <c r="L82" s="198">
        <v>2364.9687769999996</v>
      </c>
      <c r="M82" s="198">
        <v>3847.2338686200019</v>
      </c>
      <c r="N82" s="224">
        <f t="shared" si="23"/>
        <v>0.85376398363217632</v>
      </c>
      <c r="O82" s="184">
        <f t="shared" si="26"/>
        <v>0.62675884182296859</v>
      </c>
      <c r="P82" s="154"/>
      <c r="T82" s="139"/>
      <c r="U82" s="135"/>
      <c r="V82" s="135"/>
      <c r="W82" s="135"/>
      <c r="X82" s="136"/>
    </row>
    <row r="83" spans="2:24" x14ac:dyDescent="0.25">
      <c r="B83" s="20"/>
      <c r="C83" s="183" t="s">
        <v>62</v>
      </c>
      <c r="D83" s="99"/>
      <c r="E83" s="25">
        <v>27.406233500000003</v>
      </c>
      <c r="F83" s="25">
        <v>34.72969146000009</v>
      </c>
      <c r="G83" s="106">
        <f t="shared" si="24"/>
        <v>4.660175770912614E-2</v>
      </c>
      <c r="H83" s="92">
        <f t="shared" si="25"/>
        <v>0.26721869533805465</v>
      </c>
      <c r="I83" s="3"/>
      <c r="J83" s="183" t="s">
        <v>79</v>
      </c>
      <c r="K83" s="101"/>
      <c r="L83" s="102">
        <v>1564.5804439999999</v>
      </c>
      <c r="M83" s="102">
        <v>2776.7288156600025</v>
      </c>
      <c r="N83" s="172">
        <f t="shared" si="23"/>
        <v>0.61620144136818367</v>
      </c>
      <c r="O83" s="92">
        <f t="shared" si="26"/>
        <v>0.7747433992981716</v>
      </c>
      <c r="P83" s="140"/>
    </row>
    <row r="84" spans="2:24" x14ac:dyDescent="0.25">
      <c r="B84" s="20"/>
      <c r="C84" s="183" t="s">
        <v>114</v>
      </c>
      <c r="D84" s="99"/>
      <c r="E84" s="25">
        <v>2.2957345000000009</v>
      </c>
      <c r="F84" s="25">
        <v>14.811865350000003</v>
      </c>
      <c r="G84" s="106">
        <f t="shared" si="24"/>
        <v>1.9875182624524798E-2</v>
      </c>
      <c r="H84" s="92">
        <f t="shared" si="25"/>
        <v>5.4519069387161263</v>
      </c>
      <c r="I84" s="3"/>
      <c r="J84" s="183" t="s">
        <v>83</v>
      </c>
      <c r="K84" s="101"/>
      <c r="L84" s="102">
        <v>152.94789</v>
      </c>
      <c r="M84" s="102">
        <v>394.43096043000003</v>
      </c>
      <c r="N84" s="172">
        <f t="shared" si="23"/>
        <v>8.7530667368909992E-2</v>
      </c>
      <c r="O84" s="92">
        <f t="shared" si="26"/>
        <v>1.578858462382188</v>
      </c>
      <c r="P84" s="140"/>
    </row>
    <row r="85" spans="2:24" x14ac:dyDescent="0.25">
      <c r="B85" s="20"/>
      <c r="C85" s="183" t="s">
        <v>117</v>
      </c>
      <c r="D85" s="99"/>
      <c r="E85" s="25"/>
      <c r="F85" s="25">
        <v>13.914766280000034</v>
      </c>
      <c r="G85" s="106">
        <f t="shared" si="24"/>
        <v>1.8671417438491645E-2</v>
      </c>
      <c r="H85" s="92" t="str">
        <f t="shared" si="25"/>
        <v xml:space="preserve"> - </v>
      </c>
      <c r="I85" s="3"/>
      <c r="J85" s="183" t="s">
        <v>85</v>
      </c>
      <c r="K85" s="101"/>
      <c r="L85" s="102">
        <v>157.33606199999988</v>
      </c>
      <c r="M85" s="102">
        <v>263.73391694999987</v>
      </c>
      <c r="N85" s="172">
        <f t="shared" si="23"/>
        <v>5.8526860399811462E-2</v>
      </c>
      <c r="O85" s="92">
        <f t="shared" si="26"/>
        <v>0.67624582436797009</v>
      </c>
      <c r="P85" s="154"/>
    </row>
    <row r="86" spans="2:24" x14ac:dyDescent="0.25">
      <c r="B86" s="20"/>
      <c r="C86" s="183" t="s">
        <v>118</v>
      </c>
      <c r="D86" s="99"/>
      <c r="E86" s="25">
        <v>9.0686094799999939</v>
      </c>
      <c r="F86" s="25">
        <v>11.770336910000001</v>
      </c>
      <c r="G86" s="106">
        <f t="shared" si="24"/>
        <v>1.579393210176832E-2</v>
      </c>
      <c r="H86" s="92">
        <f t="shared" si="25"/>
        <v>0.29792080428189416</v>
      </c>
      <c r="I86" s="3"/>
      <c r="J86" s="183" t="s">
        <v>80</v>
      </c>
      <c r="K86" s="101"/>
      <c r="L86" s="102">
        <v>161.96543400000002</v>
      </c>
      <c r="M86" s="102">
        <v>195.02586191999995</v>
      </c>
      <c r="N86" s="172">
        <f t="shared" si="23"/>
        <v>4.3279421649467707E-2</v>
      </c>
      <c r="O86" s="92">
        <f t="shared" si="26"/>
        <v>0.20412026877290335</v>
      </c>
      <c r="P86" s="154"/>
    </row>
    <row r="87" spans="2:24" x14ac:dyDescent="0.25">
      <c r="B87" s="20"/>
      <c r="C87" s="183" t="s">
        <v>119</v>
      </c>
      <c r="D87" s="99"/>
      <c r="E87" s="25">
        <v>5.0675490000000032</v>
      </c>
      <c r="F87" s="25">
        <v>10.840441029999997</v>
      </c>
      <c r="G87" s="106">
        <f t="shared" si="24"/>
        <v>1.4546158779497789E-2</v>
      </c>
      <c r="H87" s="92">
        <f t="shared" si="25"/>
        <v>1.139188201238901</v>
      </c>
      <c r="I87" s="3"/>
      <c r="J87" s="183" t="s">
        <v>148</v>
      </c>
      <c r="K87" s="101"/>
      <c r="L87" s="102">
        <v>148.09103799999986</v>
      </c>
      <c r="M87" s="102">
        <v>181.38528977999999</v>
      </c>
      <c r="N87" s="172">
        <f t="shared" si="23"/>
        <v>4.0252356072753549E-2</v>
      </c>
      <c r="O87" s="92">
        <f t="shared" si="26"/>
        <v>0.22482286726898471</v>
      </c>
      <c r="P87" s="154"/>
    </row>
    <row r="88" spans="2:24" x14ac:dyDescent="0.25">
      <c r="B88" s="20"/>
      <c r="C88" s="183" t="s">
        <v>94</v>
      </c>
      <c r="D88" s="99"/>
      <c r="E88" s="25">
        <v>4.9402071000000003</v>
      </c>
      <c r="F88" s="25">
        <v>7.9819551100000021</v>
      </c>
      <c r="G88" s="106">
        <f t="shared" si="24"/>
        <v>1.071052239291447E-2</v>
      </c>
      <c r="H88" s="92">
        <f t="shared" si="25"/>
        <v>0.61571265099392325</v>
      </c>
      <c r="I88" s="3"/>
      <c r="J88" s="183" t="s">
        <v>81</v>
      </c>
      <c r="K88" s="101"/>
      <c r="L88" s="102">
        <v>26.113359000000003</v>
      </c>
      <c r="M88" s="102">
        <v>22.456992550000002</v>
      </c>
      <c r="N88" s="172">
        <f t="shared" si="23"/>
        <v>4.9835731527190542E-3</v>
      </c>
      <c r="O88" s="92">
        <f t="shared" si="26"/>
        <v>-0.14001900138545942</v>
      </c>
      <c r="P88" s="154"/>
    </row>
    <row r="89" spans="2:24" x14ac:dyDescent="0.25">
      <c r="B89" s="20"/>
      <c r="C89" s="183" t="s">
        <v>120</v>
      </c>
      <c r="D89" s="99"/>
      <c r="E89" s="25">
        <v>6.254556</v>
      </c>
      <c r="F89" s="25">
        <v>7.43828961</v>
      </c>
      <c r="G89" s="106">
        <f t="shared" si="24"/>
        <v>9.9810092057618718E-3</v>
      </c>
      <c r="H89" s="92">
        <f t="shared" si="25"/>
        <v>0.18925941505680011</v>
      </c>
      <c r="I89" s="3"/>
      <c r="J89" s="183" t="s">
        <v>82</v>
      </c>
      <c r="K89" s="101"/>
      <c r="L89" s="102">
        <v>139.10173499999999</v>
      </c>
      <c r="M89" s="102">
        <v>11.861645340000001</v>
      </c>
      <c r="N89" s="172">
        <f t="shared" si="23"/>
        <v>2.6322926870944291E-3</v>
      </c>
      <c r="O89" s="92">
        <f t="shared" si="26"/>
        <v>-0.91472683399671473</v>
      </c>
      <c r="P89" s="154"/>
    </row>
    <row r="90" spans="2:24" x14ac:dyDescent="0.25">
      <c r="B90" s="20"/>
      <c r="C90" s="183" t="s">
        <v>121</v>
      </c>
      <c r="D90" s="99"/>
      <c r="E90" s="25">
        <v>4.3544869999999998</v>
      </c>
      <c r="F90" s="25">
        <v>7.0882020199999998</v>
      </c>
      <c r="G90" s="106">
        <f t="shared" si="24"/>
        <v>9.5112469832859727E-3</v>
      </c>
      <c r="H90" s="92">
        <f t="shared" si="25"/>
        <v>0.62779266995170735</v>
      </c>
      <c r="I90" s="3"/>
      <c r="J90" s="183" t="s">
        <v>84</v>
      </c>
      <c r="K90" s="101"/>
      <c r="L90" s="102">
        <v>14.159677</v>
      </c>
      <c r="M90" s="102">
        <v>1.6103809899999999</v>
      </c>
      <c r="N90" s="172">
        <f t="shared" si="23"/>
        <v>3.5736982365491013E-4</v>
      </c>
      <c r="O90" s="92">
        <f t="shared" si="26"/>
        <v>-0.88626993468848192</v>
      </c>
      <c r="P90" s="154"/>
    </row>
    <row r="91" spans="2:24" x14ac:dyDescent="0.25">
      <c r="B91" s="20"/>
      <c r="C91" s="183" t="s">
        <v>128</v>
      </c>
      <c r="D91" s="99"/>
      <c r="E91" s="25">
        <v>2.9722945000000012</v>
      </c>
      <c r="F91" s="25">
        <v>6.4278352799999885</v>
      </c>
      <c r="G91" s="106">
        <f t="shared" si="24"/>
        <v>8.6251391740043894E-3</v>
      </c>
      <c r="H91" s="92">
        <f t="shared" si="25"/>
        <v>1.1625835797899522</v>
      </c>
      <c r="I91" s="3"/>
      <c r="J91" s="214" t="s">
        <v>86</v>
      </c>
      <c r="K91" s="217"/>
      <c r="L91" s="198">
        <v>250.98168000000004</v>
      </c>
      <c r="M91" s="198">
        <v>312.50973343000015</v>
      </c>
      <c r="N91" s="224">
        <f t="shared" si="23"/>
        <v>6.935101011489346E-2</v>
      </c>
      <c r="O91" s="184">
        <f t="shared" si="26"/>
        <v>0.24514957996137454</v>
      </c>
      <c r="P91" s="154"/>
    </row>
    <row r="92" spans="2:24" x14ac:dyDescent="0.25">
      <c r="B92" s="20"/>
      <c r="C92" s="214" t="s">
        <v>18</v>
      </c>
      <c r="D92" s="175"/>
      <c r="E92" s="176">
        <v>59.958180199999958</v>
      </c>
      <c r="F92" s="176">
        <v>76.848226389999979</v>
      </c>
      <c r="G92" s="177">
        <f t="shared" si="24"/>
        <v>0.10311817571796082</v>
      </c>
      <c r="H92" s="184">
        <f t="shared" si="25"/>
        <v>0.28169711178125501</v>
      </c>
      <c r="I92" s="3"/>
      <c r="J92" s="183" t="s">
        <v>88</v>
      </c>
      <c r="K92" s="101"/>
      <c r="L92" s="102">
        <v>197.63103500000003</v>
      </c>
      <c r="M92" s="102">
        <v>242.71545047000015</v>
      </c>
      <c r="N92" s="172">
        <f t="shared" si="23"/>
        <v>5.3862519659267735E-2</v>
      </c>
      <c r="O92" s="92">
        <f t="shared" si="26"/>
        <v>0.22812416820060744</v>
      </c>
      <c r="P92" s="154"/>
    </row>
    <row r="93" spans="2:24" x14ac:dyDescent="0.25">
      <c r="B93" s="20"/>
      <c r="C93" s="183" t="s">
        <v>67</v>
      </c>
      <c r="D93" s="103"/>
      <c r="E93" s="25">
        <v>12.488425999999992</v>
      </c>
      <c r="F93" s="25">
        <v>18.831697729999998</v>
      </c>
      <c r="G93" s="106">
        <f t="shared" si="24"/>
        <v>2.5269162436289565E-2</v>
      </c>
      <c r="H93" s="92">
        <f t="shared" si="25"/>
        <v>0.50793204283710458</v>
      </c>
      <c r="I93" s="3"/>
      <c r="J93" s="183" t="s">
        <v>87</v>
      </c>
      <c r="K93" s="144"/>
      <c r="L93" s="102">
        <v>53.350645</v>
      </c>
      <c r="M93" s="102">
        <v>69.794282960000004</v>
      </c>
      <c r="N93" s="172">
        <f t="shared" si="23"/>
        <v>1.5488490455625724E-2</v>
      </c>
      <c r="O93" s="92">
        <f t="shared" si="26"/>
        <v>0.30821816605966057</v>
      </c>
      <c r="P93" s="23"/>
    </row>
    <row r="94" spans="2:24" x14ac:dyDescent="0.25">
      <c r="B94" s="20"/>
      <c r="C94" s="183" t="s">
        <v>70</v>
      </c>
      <c r="D94" s="99"/>
      <c r="E94" s="25">
        <v>16.74677699999998</v>
      </c>
      <c r="F94" s="25">
        <v>16.121236209999992</v>
      </c>
      <c r="G94" s="106">
        <f t="shared" si="24"/>
        <v>2.163215140264908E-2</v>
      </c>
      <c r="H94" s="92">
        <f t="shared" si="25"/>
        <v>-3.7352906174124678E-2</v>
      </c>
      <c r="I94" s="3"/>
      <c r="J94" s="214" t="s">
        <v>19</v>
      </c>
      <c r="K94" s="217"/>
      <c r="L94" s="198">
        <v>260.03781999999995</v>
      </c>
      <c r="M94" s="198">
        <v>330.41261642999967</v>
      </c>
      <c r="N94" s="224">
        <f t="shared" si="23"/>
        <v>7.3323952033826759E-2</v>
      </c>
      <c r="O94" s="184">
        <f t="shared" si="26"/>
        <v>0.27063292727957688</v>
      </c>
      <c r="P94" s="23"/>
    </row>
    <row r="95" spans="2:24" x14ac:dyDescent="0.25">
      <c r="B95" s="126"/>
      <c r="C95" s="183" t="s">
        <v>68</v>
      </c>
      <c r="D95" s="99"/>
      <c r="E95" s="25"/>
      <c r="F95" s="25">
        <v>9.7164285200000009</v>
      </c>
      <c r="G95" s="172">
        <f t="shared" si="24"/>
        <v>1.3037911615442897E-2</v>
      </c>
      <c r="H95" s="86" t="str">
        <f t="shared" si="25"/>
        <v xml:space="preserve"> - </v>
      </c>
      <c r="I95" s="8"/>
      <c r="J95" s="183" t="s">
        <v>153</v>
      </c>
      <c r="K95" s="99"/>
      <c r="L95" s="25">
        <v>237.34968099999995</v>
      </c>
      <c r="M95" s="25">
        <v>322.90601056999969</v>
      </c>
      <c r="N95" s="172">
        <f t="shared" si="23"/>
        <v>7.1658113683092689E-2</v>
      </c>
      <c r="O95" s="86">
        <f t="shared" si="26"/>
        <v>0.36046532360833372</v>
      </c>
      <c r="P95" s="120"/>
    </row>
    <row r="96" spans="2:24" x14ac:dyDescent="0.25">
      <c r="B96" s="126"/>
      <c r="C96" s="214" t="s">
        <v>10</v>
      </c>
      <c r="D96" s="175"/>
      <c r="E96" s="176">
        <v>45.009055999999987</v>
      </c>
      <c r="F96" s="176">
        <v>74.752186750000021</v>
      </c>
      <c r="G96" s="224">
        <f t="shared" si="24"/>
        <v>0.10030562175201201</v>
      </c>
      <c r="H96" s="225">
        <f t="shared" si="25"/>
        <v>0.66082547365579147</v>
      </c>
      <c r="I96" s="8"/>
      <c r="J96" s="183" t="s">
        <v>154</v>
      </c>
      <c r="K96" s="99"/>
      <c r="L96" s="25">
        <v>13.517859</v>
      </c>
      <c r="M96" s="25">
        <v>5.3331033600000008</v>
      </c>
      <c r="N96" s="172">
        <f t="shared" si="23"/>
        <v>1.1835026736726501E-3</v>
      </c>
      <c r="O96" s="86">
        <f t="shared" si="26"/>
        <v>-0.60547721647340746</v>
      </c>
      <c r="P96" s="120"/>
    </row>
    <row r="97" spans="2:16" x14ac:dyDescent="0.25">
      <c r="B97" s="126"/>
      <c r="C97" s="183" t="s">
        <v>73</v>
      </c>
      <c r="D97" s="100"/>
      <c r="E97" s="62">
        <v>8.2949029999999944</v>
      </c>
      <c r="F97" s="62">
        <v>47.868100200000022</v>
      </c>
      <c r="G97" s="185">
        <f t="shared" si="24"/>
        <v>6.4231426014418377E-2</v>
      </c>
      <c r="H97" s="87">
        <f t="shared" si="25"/>
        <v>4.7707848060429461</v>
      </c>
      <c r="I97" s="8"/>
      <c r="J97" s="183" t="s">
        <v>155</v>
      </c>
      <c r="K97" s="100"/>
      <c r="L97" s="62">
        <v>9.1702799999999964</v>
      </c>
      <c r="M97" s="62">
        <v>2.1735024999999997</v>
      </c>
      <c r="N97" s="185">
        <f t="shared" si="23"/>
        <v>4.8233567706143022E-4</v>
      </c>
      <c r="O97" s="87">
        <f t="shared" si="26"/>
        <v>-0.76298406373633076</v>
      </c>
      <c r="P97" s="120"/>
    </row>
    <row r="98" spans="2:16" x14ac:dyDescent="0.25">
      <c r="B98" s="126"/>
      <c r="C98" s="96" t="s">
        <v>3</v>
      </c>
      <c r="D98" s="97"/>
      <c r="E98" s="88">
        <f>+H12</f>
        <v>601.8532575100071</v>
      </c>
      <c r="F98" s="88">
        <f>+I12</f>
        <v>745.24423899999988</v>
      </c>
      <c r="G98" s="74">
        <f t="shared" si="24"/>
        <v>1</v>
      </c>
      <c r="H98" s="98">
        <f t="shared" si="25"/>
        <v>0.23824907433953468</v>
      </c>
      <c r="I98" s="8"/>
      <c r="J98" s="96" t="s">
        <v>14</v>
      </c>
      <c r="K98" s="97"/>
      <c r="L98" s="88">
        <f>+H22</f>
        <v>2888.9177520000003</v>
      </c>
      <c r="M98" s="88">
        <f>+I22</f>
        <v>4506.2030518700003</v>
      </c>
      <c r="N98" s="74">
        <f t="shared" si="23"/>
        <v>1</v>
      </c>
      <c r="O98" s="98">
        <f t="shared" si="26"/>
        <v>0.55982393363409266</v>
      </c>
      <c r="P98" s="120"/>
    </row>
    <row r="99" spans="2:16" x14ac:dyDescent="0.25">
      <c r="B99" s="126"/>
      <c r="C99" s="82" t="s">
        <v>25</v>
      </c>
      <c r="D99" s="8"/>
      <c r="E99" s="32"/>
      <c r="F99" s="8"/>
      <c r="G99" s="8"/>
      <c r="H99" s="8"/>
      <c r="I99" s="8"/>
      <c r="J99" s="82" t="s">
        <v>25</v>
      </c>
      <c r="K99" s="8"/>
      <c r="L99" s="8"/>
      <c r="M99" s="8"/>
      <c r="N99" s="8"/>
      <c r="O99" s="8"/>
      <c r="P99" s="120"/>
    </row>
    <row r="100" spans="2:16" x14ac:dyDescent="0.25">
      <c r="B100" s="126"/>
      <c r="C100" s="141"/>
      <c r="D100" s="142"/>
      <c r="E100" s="141"/>
      <c r="F100" s="141"/>
      <c r="G100" s="142"/>
      <c r="H100" s="3"/>
      <c r="I100" s="3"/>
      <c r="J100" s="3"/>
      <c r="K100" s="3"/>
      <c r="L100" s="3"/>
      <c r="M100" s="3"/>
      <c r="N100" s="3"/>
      <c r="O100" s="3"/>
      <c r="P100" s="120"/>
    </row>
    <row r="101" spans="2:16" x14ac:dyDescent="0.25">
      <c r="B101" s="129"/>
      <c r="C101" s="206"/>
      <c r="D101" s="207"/>
      <c r="E101" s="206"/>
      <c r="F101" s="206"/>
      <c r="G101" s="207"/>
      <c r="H101" s="132"/>
      <c r="I101" s="132"/>
      <c r="J101" s="132"/>
      <c r="K101" s="132"/>
      <c r="L101" s="132"/>
      <c r="M101" s="132"/>
      <c r="N101" s="132"/>
      <c r="O101" s="132"/>
      <c r="P101" s="121"/>
    </row>
    <row r="102" spans="2:16" x14ac:dyDescent="0.25">
      <c r="B102" s="3"/>
      <c r="C102" s="141"/>
      <c r="D102" s="142"/>
      <c r="E102" s="141"/>
      <c r="F102" s="141"/>
      <c r="G102" s="142"/>
      <c r="H102" s="3"/>
      <c r="I102" s="3"/>
      <c r="J102" s="3"/>
      <c r="K102" s="3"/>
      <c r="L102" s="43"/>
      <c r="M102" s="3"/>
      <c r="N102" s="3"/>
      <c r="O102" s="3"/>
      <c r="P102" s="3"/>
    </row>
    <row r="103" spans="2:16" x14ac:dyDescent="0.25">
      <c r="B103" s="3"/>
      <c r="C103" s="141"/>
      <c r="D103" s="142"/>
      <c r="E103" s="141"/>
      <c r="F103" s="141"/>
      <c r="G103" s="142"/>
      <c r="H103" s="3"/>
      <c r="I103" s="3"/>
      <c r="J103" s="3"/>
      <c r="K103" s="3"/>
      <c r="L103" s="3"/>
      <c r="M103" s="3"/>
      <c r="N103" s="3"/>
      <c r="O103" s="3"/>
      <c r="P103" s="3"/>
    </row>
    <row r="104" spans="2:16" x14ac:dyDescent="0.25">
      <c r="B104" s="3"/>
      <c r="C104" s="141"/>
      <c r="D104" s="142"/>
      <c r="E104" s="141"/>
      <c r="F104" s="141"/>
      <c r="G104" s="142"/>
      <c r="H104" s="3"/>
      <c r="I104" s="3"/>
      <c r="J104" s="3"/>
      <c r="K104" s="3"/>
      <c r="L104" s="3"/>
      <c r="M104" s="3"/>
      <c r="N104" s="3"/>
      <c r="O104" s="3"/>
      <c r="P104" s="3"/>
    </row>
    <row r="105" spans="2:16" x14ac:dyDescent="0.25">
      <c r="B105" s="3"/>
      <c r="C105" s="141"/>
      <c r="D105" s="142"/>
      <c r="E105" s="141"/>
      <c r="F105" s="141"/>
      <c r="G105" s="142"/>
      <c r="H105" s="3"/>
      <c r="I105" s="3"/>
      <c r="J105" s="3"/>
      <c r="K105" s="3"/>
      <c r="L105" s="3"/>
      <c r="M105" s="3"/>
      <c r="N105" s="3"/>
      <c r="O105" s="3"/>
      <c r="P105" s="3"/>
    </row>
    <row r="106" spans="2:16" x14ac:dyDescent="0.25">
      <c r="B106" s="3"/>
      <c r="C106" s="141"/>
      <c r="D106" s="142"/>
      <c r="E106" s="141"/>
      <c r="F106" s="141"/>
      <c r="G106" s="142"/>
      <c r="H106" s="3"/>
      <c r="I106" s="3"/>
      <c r="J106" s="3"/>
      <c r="K106" s="3"/>
      <c r="L106" s="3"/>
      <c r="M106" s="3"/>
      <c r="N106" s="3"/>
      <c r="O106" s="3"/>
      <c r="P106" s="3"/>
    </row>
    <row r="107" spans="2:16" x14ac:dyDescent="0.25">
      <c r="B107" s="3"/>
      <c r="C107" s="141"/>
      <c r="D107" s="142"/>
      <c r="E107" s="141"/>
      <c r="F107" s="141"/>
      <c r="G107" s="142"/>
      <c r="H107" s="3"/>
      <c r="I107" s="3"/>
      <c r="J107" s="3"/>
      <c r="K107" s="3"/>
      <c r="L107" s="3"/>
      <c r="M107" s="3"/>
      <c r="N107" s="3"/>
      <c r="O107" s="3"/>
      <c r="P107" s="3"/>
    </row>
    <row r="108" spans="2:16" x14ac:dyDescent="0.25">
      <c r="B108" s="3"/>
      <c r="C108" s="141"/>
      <c r="D108" s="142"/>
      <c r="E108" s="141"/>
      <c r="F108" s="141"/>
      <c r="G108" s="142"/>
      <c r="H108" s="3"/>
      <c r="I108" s="3"/>
      <c r="J108" s="3"/>
      <c r="K108" s="3"/>
      <c r="L108" s="3"/>
      <c r="M108" s="3"/>
      <c r="N108" s="3"/>
      <c r="O108" s="3"/>
      <c r="P108" s="3"/>
    </row>
    <row r="109" spans="2:16" x14ac:dyDescent="0.25">
      <c r="B109" s="3"/>
      <c r="C109" s="141"/>
      <c r="D109" s="142"/>
      <c r="E109" s="141"/>
      <c r="F109" s="141"/>
      <c r="G109" s="142"/>
      <c r="H109" s="3"/>
      <c r="I109" s="3"/>
      <c r="J109" s="3"/>
      <c r="K109" s="3"/>
      <c r="L109" s="3"/>
      <c r="M109" s="3"/>
      <c r="N109" s="3"/>
      <c r="O109" s="3"/>
      <c r="P109" s="3"/>
    </row>
    <row r="110" spans="2:16" x14ac:dyDescent="0.25">
      <c r="B110" s="3"/>
      <c r="C110" s="141"/>
      <c r="D110" s="142"/>
      <c r="E110" s="141"/>
      <c r="F110" s="141"/>
      <c r="G110" s="141"/>
      <c r="H110" s="3"/>
      <c r="I110" s="3"/>
      <c r="J110" s="3"/>
      <c r="K110" s="3"/>
      <c r="L110" s="3"/>
      <c r="M110" s="3"/>
      <c r="N110" s="3"/>
      <c r="O110" s="3"/>
      <c r="P110" s="3"/>
    </row>
    <row r="111" spans="2:16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</sheetData>
  <sortState ref="F38:L45">
    <sortCondition descending="1" ref="I38:I45"/>
  </sortState>
  <mergeCells count="20">
    <mergeCell ref="B1:P1"/>
    <mergeCell ref="C7:O8"/>
    <mergeCell ref="F9:L9"/>
    <mergeCell ref="F10:L10"/>
    <mergeCell ref="F11:G11"/>
    <mergeCell ref="F54:K54"/>
    <mergeCell ref="F55:K55"/>
    <mergeCell ref="F56:G56"/>
    <mergeCell ref="C33:O34"/>
    <mergeCell ref="F35:L35"/>
    <mergeCell ref="F36:L36"/>
    <mergeCell ref="F37:G37"/>
    <mergeCell ref="C52:O53"/>
    <mergeCell ref="C77:D77"/>
    <mergeCell ref="J77:K77"/>
    <mergeCell ref="C74:O74"/>
    <mergeCell ref="C75:H75"/>
    <mergeCell ref="J75:O75"/>
    <mergeCell ref="C76:H76"/>
    <mergeCell ref="J76:O7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23509095-6537-4C66-B56E-74D91E35862C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L57:L67</xm:sqref>
        </x14:conditionalFormatting>
        <x14:conditionalFormatting xmlns:xm="http://schemas.microsoft.com/office/excel/2006/main">
          <x14:cfRule type="iconSet" priority="9" id="{3C27E398-ABB3-4DC0-8676-CB8FA6D04FA8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M12:M16</xm:sqref>
        </x14:conditionalFormatting>
        <x14:conditionalFormatting xmlns:xm="http://schemas.microsoft.com/office/excel/2006/main">
          <x14:cfRule type="iconSet" priority="8" id="{D045B136-74EB-4C75-9293-82F99CFB6CBE}">
            <x14:iconSet iconSet="4Arrows" showValue="0" custom="1">
              <x14:cfvo type="percent">
                <xm:f>0</xm:f>
              </x14:cfvo>
              <x14:cfvo type="num">
                <xm:f>-1100000000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M17:M26</xm:sqref>
        </x14:conditionalFormatting>
        <x14:conditionalFormatting xmlns:xm="http://schemas.microsoft.com/office/excel/2006/main">
          <x14:cfRule type="iconSet" priority="6" id="{E52B0428-CA70-4091-9F83-C803290B28CB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P78:P92</xm:sqref>
        </x14:conditionalFormatting>
        <x14:conditionalFormatting xmlns:xm="http://schemas.microsoft.com/office/excel/2006/main">
          <x14:cfRule type="iconSet" priority="12" id="{C72F7A39-7F2A-4D46-9BE2-6F81A8783E5C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M38:M40 M45</xm:sqref>
        </x14:conditionalFormatting>
        <x14:conditionalFormatting xmlns:xm="http://schemas.microsoft.com/office/excel/2006/main">
          <x14:cfRule type="iconSet" priority="5" id="{44FC9118-FE9A-4D2D-ACB5-F3F5EC66976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4" id="{83DB4FA0-AF19-4D1B-A19F-275B8BEFEB9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H78:H98</xm:sqref>
        </x14:conditionalFormatting>
        <x14:conditionalFormatting xmlns:xm="http://schemas.microsoft.com/office/excel/2006/main">
          <x14:cfRule type="iconSet" priority="3" id="{BDF08AC4-CF37-411A-8887-DC349B781AA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O78:O98</xm:sqref>
        </x14:conditionalFormatting>
        <x14:conditionalFormatting xmlns:xm="http://schemas.microsoft.com/office/excel/2006/main">
          <x14:cfRule type="iconSet" priority="2" id="{3B7FE2F6-5E39-458E-9038-3B9DC773E7FA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M41:M44</xm:sqref>
        </x14:conditionalFormatting>
        <x14:conditionalFormatting xmlns:xm="http://schemas.microsoft.com/office/excel/2006/main">
          <x14:cfRule type="iconSet" priority="1" id="{67FE6345-6185-437A-986C-E537EB7D2BDB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89"/>
  <sheetViews>
    <sheetView zoomScaleNormal="100" workbookViewId="0">
      <selection activeCell="B10" sqref="B10"/>
    </sheetView>
  </sheetViews>
  <sheetFormatPr baseColWidth="10" defaultColWidth="0" defaultRowHeight="15" x14ac:dyDescent="0.25"/>
  <cols>
    <col min="1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1" t="s">
        <v>205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6" x14ac:dyDescent="0.25">
      <c r="B2" s="189" t="str">
        <f>+B6</f>
        <v>1. Exportaciones por tipo y sector</v>
      </c>
      <c r="C2" s="190"/>
      <c r="D2" s="190"/>
      <c r="E2" s="190"/>
      <c r="F2" s="190"/>
      <c r="G2" s="190"/>
      <c r="H2" s="190"/>
      <c r="I2" s="189"/>
      <c r="J2" s="189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89" t="str">
        <f>+B32</f>
        <v>2. Principales productos exportados</v>
      </c>
      <c r="C3" s="189"/>
      <c r="D3" s="189"/>
      <c r="E3" s="189"/>
      <c r="F3" s="189"/>
      <c r="G3" s="189"/>
      <c r="H3" s="191"/>
      <c r="I3" s="189"/>
      <c r="J3" s="189"/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62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</row>
    <row r="7" spans="2:16" ht="15" customHeight="1" x14ac:dyDescent="0.25">
      <c r="B7" s="20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US$ 1,765.5 millones, creciendo en 38.8% respecto al I semestre del 2016. De otro lado el 93.9% de estas exportaciones fueron de tipo Tradicional, en tanto las exportaciones No Tradicional representaron el 6.1%.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</row>
    <row r="8" spans="2:16" x14ac:dyDescent="0.25">
      <c r="B8" s="20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</row>
    <row r="9" spans="2:16" x14ac:dyDescent="0.25">
      <c r="B9" s="20"/>
      <c r="C9" s="8"/>
      <c r="D9" s="8"/>
      <c r="E9" s="8"/>
      <c r="F9" s="248" t="s">
        <v>40</v>
      </c>
      <c r="G9" s="248"/>
      <c r="H9" s="248"/>
      <c r="I9" s="248"/>
      <c r="J9" s="248"/>
      <c r="K9" s="248"/>
      <c r="L9" s="248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42" t="s">
        <v>12</v>
      </c>
      <c r="G11" s="243"/>
      <c r="H11" s="77" t="s">
        <v>44</v>
      </c>
      <c r="I11" s="78" t="s">
        <v>45</v>
      </c>
      <c r="J11" s="78" t="s">
        <v>43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69.362737899999686</v>
      </c>
      <c r="I12" s="79">
        <v>108.2784697400005</v>
      </c>
      <c r="J12" s="69">
        <f t="shared" ref="J12:J27" si="0">IFERROR(I12/I$27, " - ")</f>
        <v>6.1328582792582485E-2</v>
      </c>
      <c r="K12" s="70">
        <f>IFERROR(I12/H12-1," - ")</f>
        <v>0.56104665153364697</v>
      </c>
      <c r="L12" s="71">
        <f>IFERROR(I12-H12, " - ")</f>
        <v>38.915731840000817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45.226199399999693</v>
      </c>
      <c r="I13" s="61">
        <v>66.945799840000461</v>
      </c>
      <c r="J13" s="69">
        <f t="shared" si="0"/>
        <v>3.7917889290103153E-2</v>
      </c>
      <c r="K13" s="65">
        <f t="shared" ref="K13:K27" si="1">IFERROR(I13/H13-1," - ")</f>
        <v>0.48024376861525342</v>
      </c>
      <c r="L13" s="155">
        <f t="shared" ref="L13:L27" si="2">IFERROR(I13-H13, " - ")</f>
        <v>21.719600440000768</v>
      </c>
      <c r="M13" s="8"/>
      <c r="N13" s="171"/>
      <c r="O13" s="171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0.29969899999999994</v>
      </c>
      <c r="I14" s="61">
        <v>0.22971177000000001</v>
      </c>
      <c r="J14" s="73">
        <f t="shared" si="0"/>
        <v>1.3010801998498579E-4</v>
      </c>
      <c r="K14" s="64">
        <f t="shared" si="1"/>
        <v>-0.2335250701537207</v>
      </c>
      <c r="L14" s="156">
        <f t="shared" si="2"/>
        <v>-6.9987229999999928E-2</v>
      </c>
      <c r="M14" s="8"/>
      <c r="N14" s="171"/>
      <c r="O14" s="171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1.0210669999999999</v>
      </c>
      <c r="I15" s="61">
        <v>1.0165454200000001</v>
      </c>
      <c r="J15" s="73">
        <f t="shared" si="0"/>
        <v>5.7576811071111329E-4</v>
      </c>
      <c r="K15" s="64">
        <f t="shared" si="1"/>
        <v>-4.4282892307750954E-3</v>
      </c>
      <c r="L15" s="156">
        <f t="shared" si="2"/>
        <v>-4.521579999999803E-3</v>
      </c>
      <c r="M15" s="8"/>
      <c r="N15" s="171"/>
      <c r="O15" s="171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v>8.6070000000000001E-3</v>
      </c>
      <c r="I16" s="61">
        <v>4.1138307899999997</v>
      </c>
      <c r="J16" s="73">
        <f t="shared" si="0"/>
        <v>2.3300607480416431E-3</v>
      </c>
      <c r="K16" s="64">
        <f t="shared" si="1"/>
        <v>476.96337748344365</v>
      </c>
      <c r="L16" s="156">
        <f t="shared" si="2"/>
        <v>4.1052237900000002</v>
      </c>
      <c r="M16" s="8"/>
      <c r="N16" s="171"/>
      <c r="O16" s="171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19.619916999999994</v>
      </c>
      <c r="I17" s="61">
        <v>31.69812440000004</v>
      </c>
      <c r="J17" s="73">
        <f t="shared" si="0"/>
        <v>1.7953717403865598E-2</v>
      </c>
      <c r="K17" s="64">
        <f t="shared" si="1"/>
        <v>0.61560950538170212</v>
      </c>
      <c r="L17" s="156">
        <f t="shared" si="2"/>
        <v>12.078207400000046</v>
      </c>
      <c r="M17" s="8"/>
      <c r="N17" s="171"/>
      <c r="O17" s="171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0.11608400000000001</v>
      </c>
      <c r="I18" s="61">
        <v>0.41807769</v>
      </c>
      <c r="J18" s="73">
        <f t="shared" si="0"/>
        <v>2.3679788130053891E-4</v>
      </c>
      <c r="K18" s="64">
        <f t="shared" si="1"/>
        <v>2.6015100272216669</v>
      </c>
      <c r="L18" s="156">
        <f t="shared" si="2"/>
        <v>0.30199368999999998</v>
      </c>
      <c r="M18" s="8"/>
      <c r="N18" s="171"/>
      <c r="O18" s="171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5.4653000000000014E-2</v>
      </c>
      <c r="I19" s="61">
        <v>2.2219100000000001E-3</v>
      </c>
      <c r="J19" s="73">
        <f t="shared" si="0"/>
        <v>1.2584827964402513E-6</v>
      </c>
      <c r="K19" s="64">
        <f t="shared" si="1"/>
        <v>-0.95934514116333958</v>
      </c>
      <c r="L19" s="156">
        <f t="shared" si="2"/>
        <v>-5.2431090000000014E-2</v>
      </c>
      <c r="M19" s="8"/>
      <c r="N19" s="171"/>
      <c r="O19" s="171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2.9416219999999971</v>
      </c>
      <c r="I20" s="61">
        <v>3.8110887400000011</v>
      </c>
      <c r="J20" s="73">
        <f t="shared" si="0"/>
        <v>2.1585886084482067E-3</v>
      </c>
      <c r="K20" s="64">
        <f t="shared" si="1"/>
        <v>0.29557391806289357</v>
      </c>
      <c r="L20" s="156">
        <f t="shared" si="2"/>
        <v>0.86946674000000401</v>
      </c>
      <c r="M20" s="8"/>
      <c r="N20" s="171"/>
      <c r="O20" s="171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7.4889500000000025E-2</v>
      </c>
      <c r="I21" s="63">
        <v>4.3069179999999999E-2</v>
      </c>
      <c r="J21" s="74">
        <f t="shared" si="0"/>
        <v>2.4394247330804817E-5</v>
      </c>
      <c r="K21" s="66">
        <f t="shared" si="1"/>
        <v>-0.42489694817030443</v>
      </c>
      <c r="L21" s="157">
        <f t="shared" si="2"/>
        <v>-3.1820320000000027E-2</v>
      </c>
      <c r="M21" s="8"/>
      <c r="N21" s="171"/>
      <c r="O21" s="171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1203.1020089999995</v>
      </c>
      <c r="I22" s="79">
        <v>1657.2681124500004</v>
      </c>
      <c r="J22" s="72">
        <f t="shared" si="0"/>
        <v>0.93867141720741754</v>
      </c>
      <c r="K22" s="72">
        <f t="shared" si="1"/>
        <v>0.37749592308261293</v>
      </c>
      <c r="L22" s="158">
        <f t="shared" si="2"/>
        <v>454.16610345000095</v>
      </c>
      <c r="M22" s="8"/>
      <c r="N22" s="171"/>
      <c r="O22" s="171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0</v>
      </c>
      <c r="I23" s="61">
        <v>0</v>
      </c>
      <c r="J23" s="73">
        <f t="shared" si="0"/>
        <v>0</v>
      </c>
      <c r="K23" s="64" t="str">
        <f t="shared" si="1"/>
        <v xml:space="preserve"> - </v>
      </c>
      <c r="L23" s="156">
        <f t="shared" si="2"/>
        <v>0</v>
      </c>
      <c r="M23" s="81"/>
      <c r="N23" s="171"/>
      <c r="O23" s="171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1053.4718029999995</v>
      </c>
      <c r="I24" s="61">
        <v>1374.7449353200004</v>
      </c>
      <c r="J24" s="73">
        <f t="shared" si="0"/>
        <v>0.77865118325836158</v>
      </c>
      <c r="K24" s="64">
        <f t="shared" si="1"/>
        <v>0.30496604788576498</v>
      </c>
      <c r="L24" s="156">
        <f t="shared" si="2"/>
        <v>321.27313232000097</v>
      </c>
      <c r="M24" s="8"/>
      <c r="N24" s="171"/>
      <c r="O24" s="171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149.63020600000004</v>
      </c>
      <c r="I25" s="61">
        <v>282.52317713000002</v>
      </c>
      <c r="J25" s="73">
        <f t="shared" si="0"/>
        <v>0.16002023394905593</v>
      </c>
      <c r="K25" s="64">
        <f t="shared" si="1"/>
        <v>0.88814267307765338</v>
      </c>
      <c r="L25" s="156">
        <f t="shared" si="2"/>
        <v>132.89297112999998</v>
      </c>
      <c r="M25" s="8"/>
      <c r="N25" s="171"/>
      <c r="O25" s="171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v>0</v>
      </c>
      <c r="I26" s="63">
        <v>0</v>
      </c>
      <c r="J26" s="74">
        <f t="shared" si="0"/>
        <v>0</v>
      </c>
      <c r="K26" s="66" t="str">
        <f t="shared" si="1"/>
        <v xml:space="preserve"> - </v>
      </c>
      <c r="L26" s="157">
        <f t="shared" si="2"/>
        <v>0</v>
      </c>
      <c r="M26" s="8"/>
      <c r="N26" s="171"/>
      <c r="O26" s="171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1272.4647468999992</v>
      </c>
      <c r="I27" s="80">
        <f>+I22+I12</f>
        <v>1765.5465821900009</v>
      </c>
      <c r="J27" s="74">
        <f t="shared" si="0"/>
        <v>1</v>
      </c>
      <c r="K27" s="74">
        <f t="shared" si="1"/>
        <v>0.38750137203506529</v>
      </c>
      <c r="L27" s="158">
        <f t="shared" si="2"/>
        <v>493.08183529000166</v>
      </c>
      <c r="M27" s="81"/>
      <c r="N27" s="160"/>
      <c r="O27" s="160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x14ac:dyDescent="0.25">
      <c r="B33" s="187"/>
      <c r="C33" s="188"/>
      <c r="D33" s="188"/>
      <c r="E33" s="188"/>
      <c r="F33" s="188"/>
      <c r="G33" s="8"/>
      <c r="H33" s="8"/>
      <c r="I33" s="8"/>
      <c r="J33" s="8"/>
      <c r="K33" s="8"/>
      <c r="L33" s="8"/>
      <c r="M33" s="8"/>
      <c r="N33" s="8"/>
      <c r="O33" s="8"/>
      <c r="P33" s="23"/>
    </row>
    <row r="34" spans="2:16" ht="15" customHeight="1" x14ac:dyDescent="0.25">
      <c r="B34" s="20"/>
      <c r="C34" s="245" t="s">
        <v>41</v>
      </c>
      <c r="D34" s="245"/>
      <c r="E34" s="245"/>
      <c r="F34" s="245"/>
      <c r="G34" s="245"/>
      <c r="H34" s="245"/>
      <c r="I34" s="83"/>
      <c r="J34" s="245" t="s">
        <v>42</v>
      </c>
      <c r="K34" s="245"/>
      <c r="L34" s="245"/>
      <c r="M34" s="245"/>
      <c r="N34" s="245"/>
      <c r="O34" s="245"/>
      <c r="P34" s="23"/>
    </row>
    <row r="35" spans="2:16" x14ac:dyDescent="0.25">
      <c r="B35" s="20"/>
      <c r="C35" s="246" t="s">
        <v>26</v>
      </c>
      <c r="D35" s="246"/>
      <c r="E35" s="246"/>
      <c r="F35" s="246"/>
      <c r="G35" s="246"/>
      <c r="H35" s="246"/>
      <c r="I35" s="8"/>
      <c r="J35" s="246" t="s">
        <v>26</v>
      </c>
      <c r="K35" s="246"/>
      <c r="L35" s="246"/>
      <c r="M35" s="246"/>
      <c r="N35" s="246"/>
      <c r="O35" s="246"/>
      <c r="P35" s="23"/>
    </row>
    <row r="36" spans="2:16" x14ac:dyDescent="0.25">
      <c r="B36" s="20"/>
      <c r="C36" s="242" t="s">
        <v>12</v>
      </c>
      <c r="D36" s="243"/>
      <c r="E36" s="77" t="s">
        <v>44</v>
      </c>
      <c r="F36" s="78" t="s">
        <v>45</v>
      </c>
      <c r="G36" s="78" t="s">
        <v>43</v>
      </c>
      <c r="H36" s="78" t="s">
        <v>21</v>
      </c>
      <c r="I36" s="8"/>
      <c r="J36" s="242" t="s">
        <v>12</v>
      </c>
      <c r="K36" s="243"/>
      <c r="L36" s="77" t="s">
        <v>44</v>
      </c>
      <c r="M36" s="78" t="s">
        <v>45</v>
      </c>
      <c r="N36" s="78" t="s">
        <v>20</v>
      </c>
      <c r="O36" s="78" t="s">
        <v>21</v>
      </c>
      <c r="P36" s="23"/>
    </row>
    <row r="37" spans="2:16" x14ac:dyDescent="0.25">
      <c r="B37" s="20"/>
      <c r="C37" s="213" t="s">
        <v>4</v>
      </c>
      <c r="D37" s="179"/>
      <c r="E37" s="180">
        <v>45226.199400000092</v>
      </c>
      <c r="F37" s="180">
        <v>66945.799840000051</v>
      </c>
      <c r="G37" s="181">
        <f>+F37/F$57</f>
        <v>0.61827434392775471</v>
      </c>
      <c r="H37" s="182">
        <f>IFERROR(F37/E37-1," - ")</f>
        <v>0.48024376861523144</v>
      </c>
      <c r="I37" s="174"/>
      <c r="J37" s="216" t="s">
        <v>16</v>
      </c>
      <c r="K37" s="186"/>
      <c r="L37" s="180">
        <v>1053471.8029999996</v>
      </c>
      <c r="M37" s="180">
        <v>1374744.9353200002</v>
      </c>
      <c r="N37" s="181">
        <f>+M37/M$57</f>
        <v>0.8295247612576484</v>
      </c>
      <c r="O37" s="182">
        <f>IFERROR(M37/L37-1," - ")</f>
        <v>0.30496604788576454</v>
      </c>
      <c r="P37" s="23"/>
    </row>
    <row r="38" spans="2:16" x14ac:dyDescent="0.25">
      <c r="B38" s="20"/>
      <c r="C38" s="183" t="s">
        <v>62</v>
      </c>
      <c r="D38" s="99"/>
      <c r="E38" s="25">
        <v>23034.143000000106</v>
      </c>
      <c r="F38" s="25">
        <v>33169.114610000019</v>
      </c>
      <c r="G38" s="106">
        <f t="shared" ref="G38:G57" si="3">+F38/F$57</f>
        <v>0.30633157902624664</v>
      </c>
      <c r="H38" s="92">
        <f t="shared" ref="H38:H52" si="4">IFERROR(F38/E38-1," - ")</f>
        <v>0.43999777243719751</v>
      </c>
      <c r="I38" s="3"/>
      <c r="J38" s="215" t="s">
        <v>79</v>
      </c>
      <c r="K38" s="173"/>
      <c r="L38" s="102">
        <v>954725.01499999978</v>
      </c>
      <c r="M38" s="102">
        <v>1063947.0778999999</v>
      </c>
      <c r="N38" s="172">
        <f t="shared" ref="N38:N57" si="5">+M38/M$57</f>
        <v>0.6419885050024452</v>
      </c>
      <c r="O38" s="92">
        <f t="shared" ref="O38:O57" si="6">IFERROR(M38/L38-1," - ")</f>
        <v>0.11440159332161226</v>
      </c>
      <c r="P38" s="23"/>
    </row>
    <row r="39" spans="2:16" x14ac:dyDescent="0.25">
      <c r="B39" s="20"/>
      <c r="C39" s="183" t="s">
        <v>63</v>
      </c>
      <c r="D39" s="99"/>
      <c r="E39" s="25">
        <v>1156.0229999999999</v>
      </c>
      <c r="F39" s="25">
        <v>8435.0121400000007</v>
      </c>
      <c r="G39" s="106">
        <f t="shared" si="3"/>
        <v>7.7901102225163027E-2</v>
      </c>
      <c r="H39" s="92">
        <f t="shared" si="4"/>
        <v>6.2965781303659192</v>
      </c>
      <c r="I39" s="3"/>
      <c r="J39" s="215" t="s">
        <v>80</v>
      </c>
      <c r="K39" s="101"/>
      <c r="L39" s="102">
        <v>9203.2109999999993</v>
      </c>
      <c r="M39" s="102">
        <v>9139.7990000000027</v>
      </c>
      <c r="N39" s="172">
        <f t="shared" si="5"/>
        <v>5.5149790980339938E-3</v>
      </c>
      <c r="O39" s="92">
        <f t="shared" si="6"/>
        <v>-6.8902038647159491E-3</v>
      </c>
      <c r="P39" s="23"/>
    </row>
    <row r="40" spans="2:16" x14ac:dyDescent="0.25">
      <c r="B40" s="20"/>
      <c r="C40" s="183" t="s">
        <v>64</v>
      </c>
      <c r="D40" s="99"/>
      <c r="E40" s="25">
        <v>6985.569999999997</v>
      </c>
      <c r="F40" s="25">
        <v>8179.0412100000103</v>
      </c>
      <c r="G40" s="106">
        <f t="shared" si="3"/>
        <v>7.5537096429600617E-2</v>
      </c>
      <c r="H40" s="92">
        <f t="shared" si="4"/>
        <v>0.17084807825274306</v>
      </c>
      <c r="I40" s="3"/>
      <c r="J40" s="215" t="s">
        <v>81</v>
      </c>
      <c r="K40" s="101"/>
      <c r="L40" s="102"/>
      <c r="M40" s="102">
        <v>5066.0175099999997</v>
      </c>
      <c r="N40" s="172">
        <f t="shared" si="5"/>
        <v>3.0568484797011629E-3</v>
      </c>
      <c r="O40" s="92" t="str">
        <f t="shared" si="6"/>
        <v xml:space="preserve"> - </v>
      </c>
      <c r="P40" s="23"/>
    </row>
    <row r="41" spans="2:16" x14ac:dyDescent="0.25">
      <c r="B41" s="20"/>
      <c r="C41" s="183" t="s">
        <v>65</v>
      </c>
      <c r="D41" s="99"/>
      <c r="E41" s="25">
        <v>7533.1009999999997</v>
      </c>
      <c r="F41" s="25">
        <v>7340.0576100000017</v>
      </c>
      <c r="G41" s="106">
        <f t="shared" si="3"/>
        <v>6.7788708388888674E-2</v>
      </c>
      <c r="H41" s="92">
        <f t="shared" si="4"/>
        <v>-2.5626019085632556E-2</v>
      </c>
      <c r="I41" s="3"/>
      <c r="J41" s="215" t="s">
        <v>82</v>
      </c>
      <c r="K41" s="101"/>
      <c r="L41" s="102">
        <v>23290.814000000002</v>
      </c>
      <c r="M41" s="102"/>
      <c r="N41" s="172">
        <f t="shared" si="5"/>
        <v>0</v>
      </c>
      <c r="O41" s="92">
        <f t="shared" si="6"/>
        <v>-1</v>
      </c>
      <c r="P41" s="23"/>
    </row>
    <row r="42" spans="2:16" x14ac:dyDescent="0.25">
      <c r="B42" s="20"/>
      <c r="C42" s="183" t="s">
        <v>66</v>
      </c>
      <c r="D42" s="99"/>
      <c r="E42" s="25">
        <v>1795.4989999999959</v>
      </c>
      <c r="F42" s="25">
        <v>2285.1711999999998</v>
      </c>
      <c r="G42" s="106">
        <f t="shared" si="3"/>
        <v>2.1104576057337888E-2</v>
      </c>
      <c r="H42" s="92">
        <f t="shared" si="4"/>
        <v>0.2727220677928559</v>
      </c>
      <c r="I42" s="3"/>
      <c r="J42" s="215" t="s">
        <v>83</v>
      </c>
      <c r="K42" s="101"/>
      <c r="L42" s="102">
        <v>51604.581999999995</v>
      </c>
      <c r="M42" s="102">
        <v>296592.0409100001</v>
      </c>
      <c r="N42" s="172">
        <f t="shared" si="5"/>
        <v>0.17896442867746801</v>
      </c>
      <c r="O42" s="92">
        <f t="shared" si="6"/>
        <v>4.7473974095943676</v>
      </c>
      <c r="P42" s="23"/>
    </row>
    <row r="43" spans="2:16" x14ac:dyDescent="0.25">
      <c r="B43" s="20"/>
      <c r="C43" s="183" t="s">
        <v>74</v>
      </c>
      <c r="D43" s="99"/>
      <c r="E43" s="25"/>
      <c r="F43" s="25">
        <v>1445.5573999999999</v>
      </c>
      <c r="G43" s="106">
        <f t="shared" si="3"/>
        <v>1.3350367838325465E-2</v>
      </c>
      <c r="H43" s="92" t="str">
        <f t="shared" si="4"/>
        <v xml:space="preserve"> - </v>
      </c>
      <c r="I43" s="3"/>
      <c r="J43" s="215" t="s">
        <v>84</v>
      </c>
      <c r="K43" s="101"/>
      <c r="L43" s="102">
        <v>14159.676999999998</v>
      </c>
      <c r="M43" s="102"/>
      <c r="N43" s="172">
        <f t="shared" si="5"/>
        <v>0</v>
      </c>
      <c r="O43" s="92">
        <f t="shared" si="6"/>
        <v>-1</v>
      </c>
      <c r="P43" s="23"/>
    </row>
    <row r="44" spans="2:16" x14ac:dyDescent="0.25">
      <c r="B44" s="20"/>
      <c r="C44" s="183" t="s">
        <v>75</v>
      </c>
      <c r="D44" s="99"/>
      <c r="E44" s="25"/>
      <c r="F44" s="25">
        <v>1288.2460000000001</v>
      </c>
      <c r="G44" s="106">
        <f t="shared" si="3"/>
        <v>1.1897526840685419E-2</v>
      </c>
      <c r="H44" s="92" t="str">
        <f t="shared" si="4"/>
        <v xml:space="preserve"> - </v>
      </c>
      <c r="I44" s="3"/>
      <c r="J44" s="215" t="s">
        <v>85</v>
      </c>
      <c r="K44" s="101"/>
      <c r="L44" s="102">
        <v>488.50400000000002</v>
      </c>
      <c r="M44" s="102"/>
      <c r="N44" s="172">
        <f t="shared" si="5"/>
        <v>0</v>
      </c>
      <c r="O44" s="92">
        <f t="shared" si="6"/>
        <v>-1</v>
      </c>
      <c r="P44" s="23"/>
    </row>
    <row r="45" spans="2:16" x14ac:dyDescent="0.25">
      <c r="B45" s="20"/>
      <c r="C45" s="183" t="s">
        <v>76</v>
      </c>
      <c r="D45" s="99"/>
      <c r="E45" s="25">
        <v>1705.338</v>
      </c>
      <c r="F45" s="25">
        <v>1109.9839000000004</v>
      </c>
      <c r="G45" s="106">
        <f t="shared" si="3"/>
        <v>1.025119677684129E-2</v>
      </c>
      <c r="H45" s="92">
        <f t="shared" si="4"/>
        <v>-0.34911208217960288</v>
      </c>
      <c r="I45" s="3"/>
      <c r="J45" s="149" t="s">
        <v>86</v>
      </c>
      <c r="K45" s="217"/>
      <c r="L45" s="198">
        <v>149630.20600000001</v>
      </c>
      <c r="M45" s="198">
        <v>282523.17712999997</v>
      </c>
      <c r="N45" s="177">
        <f t="shared" si="5"/>
        <v>0.17047523874235146</v>
      </c>
      <c r="O45" s="184">
        <f t="shared" si="6"/>
        <v>0.8881426730776536</v>
      </c>
      <c r="P45" s="23"/>
    </row>
    <row r="46" spans="2:16" x14ac:dyDescent="0.25">
      <c r="B46" s="20"/>
      <c r="C46" s="183" t="s">
        <v>77</v>
      </c>
      <c r="D46" s="99"/>
      <c r="E46" s="25">
        <v>320.72399999999999</v>
      </c>
      <c r="F46" s="25">
        <v>591.11105999999984</v>
      </c>
      <c r="G46" s="106">
        <f t="shared" si="3"/>
        <v>5.4591744916545502E-3</v>
      </c>
      <c r="H46" s="92">
        <f t="shared" si="4"/>
        <v>0.84305215699479885</v>
      </c>
      <c r="I46" s="3"/>
      <c r="J46" s="215" t="s">
        <v>87</v>
      </c>
      <c r="K46" s="101"/>
      <c r="L46" s="102">
        <v>44759.174999999988</v>
      </c>
      <c r="M46" s="102">
        <v>65509.511959999996</v>
      </c>
      <c r="N46" s="172">
        <f t="shared" si="5"/>
        <v>3.9528614270599144E-2</v>
      </c>
      <c r="O46" s="92">
        <f t="shared" si="6"/>
        <v>0.46359962979657277</v>
      </c>
      <c r="P46" s="23"/>
    </row>
    <row r="47" spans="2:16" x14ac:dyDescent="0.25">
      <c r="B47" s="20"/>
      <c r="C47" s="183" t="s">
        <v>78</v>
      </c>
      <c r="D47" s="99"/>
      <c r="E47" s="25">
        <v>147.274</v>
      </c>
      <c r="F47" s="25">
        <v>457.58617999999996</v>
      </c>
      <c r="G47" s="106">
        <f t="shared" si="3"/>
        <v>4.2260126237354577E-3</v>
      </c>
      <c r="H47" s="92">
        <f t="shared" si="4"/>
        <v>2.1070398033597235</v>
      </c>
      <c r="I47" s="3"/>
      <c r="J47" s="215" t="s">
        <v>88</v>
      </c>
      <c r="K47" s="101"/>
      <c r="L47" s="102">
        <v>104871.03100000003</v>
      </c>
      <c r="M47" s="102">
        <v>217013.66516999999</v>
      </c>
      <c r="N47" s="172">
        <f t="shared" si="5"/>
        <v>0.13094662447175232</v>
      </c>
      <c r="O47" s="92">
        <f t="shared" si="6"/>
        <v>1.0693385303897691</v>
      </c>
      <c r="P47" s="23"/>
    </row>
    <row r="48" spans="2:16" x14ac:dyDescent="0.25">
      <c r="B48" s="20"/>
      <c r="C48" s="214" t="s">
        <v>18</v>
      </c>
      <c r="D48" s="175"/>
      <c r="E48" s="176">
        <v>200.26900000000001</v>
      </c>
      <c r="F48" s="176">
        <v>385.93659999999994</v>
      </c>
      <c r="G48" s="177">
        <f t="shared" si="3"/>
        <v>3.5642967704171964E-3</v>
      </c>
      <c r="H48" s="184">
        <f t="shared" si="4"/>
        <v>0.927091062520909</v>
      </c>
      <c r="I48" s="3"/>
      <c r="J48" s="90"/>
      <c r="K48" s="101"/>
      <c r="L48" s="102"/>
      <c r="M48" s="102"/>
      <c r="N48" s="172">
        <f t="shared" si="5"/>
        <v>0</v>
      </c>
      <c r="O48" s="92" t="str">
        <f t="shared" si="6"/>
        <v xml:space="preserve"> - </v>
      </c>
      <c r="P48" s="23"/>
    </row>
    <row r="49" spans="2:16" x14ac:dyDescent="0.25">
      <c r="B49" s="20"/>
      <c r="C49" s="183" t="s">
        <v>67</v>
      </c>
      <c r="D49" s="99"/>
      <c r="E49" s="25">
        <v>11181.883</v>
      </c>
      <c r="F49" s="25">
        <v>16661.106210000002</v>
      </c>
      <c r="G49" s="106">
        <f t="shared" si="3"/>
        <v>0.15387275281971419</v>
      </c>
      <c r="H49" s="92">
        <f t="shared" si="4"/>
        <v>0.49000899132999343</v>
      </c>
      <c r="I49" s="3"/>
      <c r="J49" s="90"/>
      <c r="K49" s="101"/>
      <c r="L49" s="102"/>
      <c r="M49" s="102"/>
      <c r="N49" s="172">
        <f t="shared" si="5"/>
        <v>0</v>
      </c>
      <c r="O49" s="92" t="str">
        <f t="shared" si="6"/>
        <v xml:space="preserve"> - </v>
      </c>
      <c r="P49" s="23"/>
    </row>
    <row r="50" spans="2:16" x14ac:dyDescent="0.25">
      <c r="B50" s="20"/>
      <c r="C50" s="183" t="s">
        <v>68</v>
      </c>
      <c r="D50" s="99"/>
      <c r="E50" s="25"/>
      <c r="F50" s="25">
        <v>6643.2403000000004</v>
      </c>
      <c r="G50" s="106">
        <f t="shared" si="3"/>
        <v>6.1353289494687394E-2</v>
      </c>
      <c r="H50" s="92" t="str">
        <f t="shared" si="4"/>
        <v xml:space="preserve"> - </v>
      </c>
      <c r="I50" s="3"/>
      <c r="J50" s="90"/>
      <c r="K50" s="101"/>
      <c r="L50" s="102"/>
      <c r="M50" s="102"/>
      <c r="N50" s="172">
        <f t="shared" si="5"/>
        <v>0</v>
      </c>
      <c r="O50" s="92" t="str">
        <f t="shared" si="6"/>
        <v xml:space="preserve"> - </v>
      </c>
      <c r="P50" s="23"/>
    </row>
    <row r="51" spans="2:16" x14ac:dyDescent="0.25">
      <c r="B51" s="20"/>
      <c r="C51" s="183" t="s">
        <v>69</v>
      </c>
      <c r="D51" s="99"/>
      <c r="E51" s="25">
        <v>3738.4069999999992</v>
      </c>
      <c r="F51" s="25">
        <v>3965.16194</v>
      </c>
      <c r="G51" s="106">
        <f t="shared" si="3"/>
        <v>3.6620040433903357E-2</v>
      </c>
      <c r="H51" s="92">
        <f t="shared" si="4"/>
        <v>6.0655498451613443E-2</v>
      </c>
      <c r="I51" s="3"/>
      <c r="J51" s="90"/>
      <c r="K51" s="101"/>
      <c r="L51" s="102"/>
      <c r="M51" s="102"/>
      <c r="N51" s="172">
        <f t="shared" si="5"/>
        <v>0</v>
      </c>
      <c r="O51" s="92" t="str">
        <f t="shared" si="6"/>
        <v xml:space="preserve"> - </v>
      </c>
      <c r="P51" s="23"/>
    </row>
    <row r="52" spans="2:16" x14ac:dyDescent="0.25">
      <c r="B52" s="20"/>
      <c r="C52" s="183" t="s">
        <v>70</v>
      </c>
      <c r="D52" s="99"/>
      <c r="E52" s="25">
        <v>647.04499999999996</v>
      </c>
      <c r="F52" s="25">
        <v>1688.0581099999999</v>
      </c>
      <c r="G52" s="106">
        <f t="shared" si="3"/>
        <v>1.5589970139524361E-2</v>
      </c>
      <c r="H52" s="92">
        <f t="shared" si="4"/>
        <v>1.6088728141010287</v>
      </c>
      <c r="I52" s="3"/>
      <c r="J52" s="90"/>
      <c r="K52" s="144"/>
      <c r="L52" s="102"/>
      <c r="M52" s="102"/>
      <c r="N52" s="172">
        <f t="shared" si="5"/>
        <v>0</v>
      </c>
      <c r="O52" s="92" t="str">
        <f t="shared" si="6"/>
        <v xml:space="preserve"> - </v>
      </c>
      <c r="P52" s="23"/>
    </row>
    <row r="53" spans="2:16" x14ac:dyDescent="0.25">
      <c r="B53" s="20"/>
      <c r="C53" s="214" t="s">
        <v>10</v>
      </c>
      <c r="D53" s="175"/>
      <c r="E53" s="176">
        <v>2941.6220000000012</v>
      </c>
      <c r="F53" s="176">
        <v>3811.0887399999983</v>
      </c>
      <c r="G53" s="177">
        <f t="shared" si="3"/>
        <v>3.5197105658689373E-2</v>
      </c>
      <c r="H53" s="184">
        <f t="shared" ref="H53:H57" si="7">IFERROR(F53/E53-1," - ")</f>
        <v>0.29557391806289068</v>
      </c>
      <c r="I53" s="3"/>
      <c r="J53" s="90"/>
      <c r="K53" s="101"/>
      <c r="L53" s="102"/>
      <c r="M53" s="102"/>
      <c r="N53" s="172">
        <f t="shared" si="5"/>
        <v>0</v>
      </c>
      <c r="O53" s="92" t="str">
        <f t="shared" si="6"/>
        <v xml:space="preserve"> - </v>
      </c>
      <c r="P53" s="23"/>
    </row>
    <row r="54" spans="2:16" x14ac:dyDescent="0.25">
      <c r="B54" s="20"/>
      <c r="C54" s="183" t="s">
        <v>71</v>
      </c>
      <c r="D54" s="99"/>
      <c r="E54" s="25">
        <v>1444.784000000001</v>
      </c>
      <c r="F54" s="25">
        <v>3052.4894499999982</v>
      </c>
      <c r="G54" s="172">
        <f t="shared" si="3"/>
        <v>2.8191102601742252E-2</v>
      </c>
      <c r="H54" s="86">
        <f t="shared" si="7"/>
        <v>1.1127652645654962</v>
      </c>
      <c r="I54" s="8"/>
      <c r="J54" s="84"/>
      <c r="K54" s="99"/>
      <c r="L54" s="25"/>
      <c r="M54" s="25"/>
      <c r="N54" s="172">
        <f t="shared" si="5"/>
        <v>0</v>
      </c>
      <c r="O54" s="86" t="str">
        <f t="shared" si="6"/>
        <v xml:space="preserve"> - </v>
      </c>
      <c r="P54" s="23"/>
    </row>
    <row r="55" spans="2:16" x14ac:dyDescent="0.25">
      <c r="B55" s="20"/>
      <c r="C55" s="183" t="s">
        <v>72</v>
      </c>
      <c r="D55" s="99"/>
      <c r="E55" s="25">
        <v>225.59200000000004</v>
      </c>
      <c r="F55" s="25">
        <v>338.22514000000007</v>
      </c>
      <c r="G55" s="172">
        <f t="shared" si="3"/>
        <v>3.1236601404891489E-3</v>
      </c>
      <c r="H55" s="86">
        <f t="shared" si="7"/>
        <v>0.49927807723678153</v>
      </c>
      <c r="I55" s="8"/>
      <c r="J55" s="84"/>
      <c r="K55" s="99"/>
      <c r="L55" s="25"/>
      <c r="M55" s="25"/>
      <c r="N55" s="172">
        <f t="shared" si="5"/>
        <v>0</v>
      </c>
      <c r="O55" s="86" t="str">
        <f t="shared" si="6"/>
        <v xml:space="preserve"> - </v>
      </c>
      <c r="P55" s="23"/>
    </row>
    <row r="56" spans="2:16" x14ac:dyDescent="0.25">
      <c r="B56" s="20"/>
      <c r="C56" s="183" t="s">
        <v>73</v>
      </c>
      <c r="D56" s="99"/>
      <c r="E56" s="25">
        <v>627.55200000000013</v>
      </c>
      <c r="F56" s="25">
        <v>196.61185999999998</v>
      </c>
      <c r="G56" s="185">
        <f t="shared" si="3"/>
        <v>1.8157982881740627E-3</v>
      </c>
      <c r="H56" s="87">
        <f t="shared" si="7"/>
        <v>-0.68670028937841021</v>
      </c>
      <c r="I56" s="8"/>
      <c r="J56" s="85"/>
      <c r="K56" s="100"/>
      <c r="L56" s="62"/>
      <c r="M56" s="62"/>
      <c r="N56" s="185">
        <f t="shared" si="5"/>
        <v>0</v>
      </c>
      <c r="O56" s="87" t="str">
        <f t="shared" si="6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69362.737899999687</v>
      </c>
      <c r="F57" s="88">
        <f>+I12*1000</f>
        <v>108278.46974000051</v>
      </c>
      <c r="G57" s="74">
        <f t="shared" si="3"/>
        <v>1</v>
      </c>
      <c r="H57" s="98">
        <f t="shared" si="7"/>
        <v>0.56104665153364719</v>
      </c>
      <c r="I57" s="8"/>
      <c r="J57" s="96" t="s">
        <v>14</v>
      </c>
      <c r="K57" s="97"/>
      <c r="L57" s="88">
        <f>+H22*1000</f>
        <v>1203102.0089999996</v>
      </c>
      <c r="M57" s="88">
        <f>+I22*1000</f>
        <v>1657268.1124500004</v>
      </c>
      <c r="N57" s="74">
        <f t="shared" si="5"/>
        <v>1</v>
      </c>
      <c r="O57" s="98">
        <f t="shared" si="6"/>
        <v>0.37749592308261271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"/>
    </row>
    <row r="65" spans="2:16" x14ac:dyDescent="0.25">
      <c r="B65" s="20"/>
      <c r="C65" s="245" t="s">
        <v>47</v>
      </c>
      <c r="D65" s="245"/>
      <c r="E65" s="245"/>
      <c r="F65" s="245"/>
      <c r="G65" s="245"/>
      <c r="H65" s="245"/>
      <c r="I65" s="108"/>
      <c r="J65" s="245" t="s">
        <v>48</v>
      </c>
      <c r="K65" s="245"/>
      <c r="L65" s="245"/>
      <c r="M65" s="245"/>
      <c r="N65" s="245"/>
      <c r="O65" s="245"/>
      <c r="P65" s="23"/>
    </row>
    <row r="66" spans="2:16" x14ac:dyDescent="0.25">
      <c r="B66" s="20"/>
      <c r="C66" s="246" t="s">
        <v>26</v>
      </c>
      <c r="D66" s="246"/>
      <c r="E66" s="246"/>
      <c r="F66" s="246"/>
      <c r="G66" s="246"/>
      <c r="H66" s="246"/>
      <c r="I66" s="8"/>
      <c r="J66" s="246" t="s">
        <v>26</v>
      </c>
      <c r="K66" s="246"/>
      <c r="L66" s="246"/>
      <c r="M66" s="246"/>
      <c r="N66" s="246"/>
      <c r="O66" s="246"/>
      <c r="P66" s="23"/>
    </row>
    <row r="67" spans="2:16" x14ac:dyDescent="0.25">
      <c r="B67" s="20"/>
      <c r="C67" s="242" t="s">
        <v>32</v>
      </c>
      <c r="D67" s="243"/>
      <c r="E67" s="77" t="s">
        <v>44</v>
      </c>
      <c r="F67" s="78" t="s">
        <v>45</v>
      </c>
      <c r="G67" s="78" t="s">
        <v>43</v>
      </c>
      <c r="H67" s="78" t="s">
        <v>21</v>
      </c>
      <c r="I67" s="8"/>
      <c r="J67" s="242" t="s">
        <v>12</v>
      </c>
      <c r="K67" s="243"/>
      <c r="L67" s="77" t="s">
        <v>44</v>
      </c>
      <c r="M67" s="78" t="s">
        <v>45</v>
      </c>
      <c r="N67" s="78" t="s">
        <v>20</v>
      </c>
      <c r="O67" s="78" t="s">
        <v>21</v>
      </c>
      <c r="P67" s="23"/>
    </row>
    <row r="68" spans="2:16" x14ac:dyDescent="0.25">
      <c r="B68" s="20"/>
      <c r="C68" s="145" t="s">
        <v>157</v>
      </c>
      <c r="D68" s="146"/>
      <c r="E68" s="192">
        <v>12586.389999999989</v>
      </c>
      <c r="F68" s="151">
        <v>20964.680970000023</v>
      </c>
      <c r="G68" s="193">
        <f t="shared" ref="G68:G77" si="8">+F68/F$86</f>
        <v>0.19361818670268108</v>
      </c>
      <c r="H68" s="194">
        <f>IFERROR(F68/E68-1," - ")</f>
        <v>0.66566274920767921</v>
      </c>
      <c r="I68" s="3"/>
      <c r="J68" s="145" t="s">
        <v>30</v>
      </c>
      <c r="K68" s="146"/>
      <c r="L68" s="192">
        <v>807995.42999999935</v>
      </c>
      <c r="M68" s="151">
        <v>1101606.755649999</v>
      </c>
      <c r="N68" s="114">
        <f t="shared" ref="N68:N79" si="9">+M68/M$86</f>
        <v>0.66471245501818854</v>
      </c>
      <c r="O68" s="112">
        <f>IFERROR(M68/L68-1," - ")</f>
        <v>0.36338240879654471</v>
      </c>
      <c r="P68" s="143"/>
    </row>
    <row r="69" spans="2:16" x14ac:dyDescent="0.25">
      <c r="B69" s="20"/>
      <c r="C69" s="147" t="s">
        <v>29</v>
      </c>
      <c r="D69" s="148"/>
      <c r="E69" s="195">
        <v>13694.111000000043</v>
      </c>
      <c r="F69" s="153">
        <v>15036.842700000101</v>
      </c>
      <c r="G69" s="196">
        <f t="shared" si="8"/>
        <v>0.13887195428700405</v>
      </c>
      <c r="H69" s="197">
        <f t="shared" ref="H69:H86" si="10">IFERROR(F69/E69-1," - ")</f>
        <v>9.8051761081829669E-2</v>
      </c>
      <c r="I69" s="3"/>
      <c r="J69" s="147" t="s">
        <v>173</v>
      </c>
      <c r="K69" s="148"/>
      <c r="L69" s="195">
        <v>89943.215000000011</v>
      </c>
      <c r="M69" s="153">
        <v>108740.17316999999</v>
      </c>
      <c r="N69" s="106">
        <f t="shared" si="9"/>
        <v>6.5614110567327216E-2</v>
      </c>
      <c r="O69" s="104">
        <f t="shared" ref="O69:O79" si="11">IFERROR(M69/L69-1," - ")</f>
        <v>0.20898694993279898</v>
      </c>
      <c r="P69" s="143"/>
    </row>
    <row r="70" spans="2:16" x14ac:dyDescent="0.25">
      <c r="B70" s="20"/>
      <c r="C70" s="149" t="s">
        <v>158</v>
      </c>
      <c r="D70" s="150"/>
      <c r="E70" s="198">
        <v>10387.47100000001</v>
      </c>
      <c r="F70" s="152">
        <v>11010.57177000002</v>
      </c>
      <c r="G70" s="177">
        <f t="shared" si="8"/>
        <v>0.10168754505340472</v>
      </c>
      <c r="H70" s="199">
        <f t="shared" si="10"/>
        <v>5.9985801163729757E-2</v>
      </c>
      <c r="I70" s="3"/>
      <c r="J70" s="149" t="s">
        <v>31</v>
      </c>
      <c r="K70" s="150"/>
      <c r="L70" s="198">
        <v>63777.490000000005</v>
      </c>
      <c r="M70" s="152">
        <v>84080.050760000013</v>
      </c>
      <c r="N70" s="106">
        <f t="shared" si="9"/>
        <v>5.0734126921504197E-2</v>
      </c>
      <c r="O70" s="104">
        <f t="shared" si="11"/>
        <v>0.31833427060237085</v>
      </c>
      <c r="P70" s="143"/>
    </row>
    <row r="71" spans="2:16" x14ac:dyDescent="0.25">
      <c r="B71" s="20"/>
      <c r="C71" s="90" t="s">
        <v>159</v>
      </c>
      <c r="D71" s="91"/>
      <c r="E71" s="102">
        <v>7198.7760000000026</v>
      </c>
      <c r="F71" s="89">
        <v>9312.8165300000073</v>
      </c>
      <c r="G71" s="106">
        <f t="shared" si="8"/>
        <v>8.6008017589850022E-2</v>
      </c>
      <c r="H71" s="104">
        <f t="shared" si="10"/>
        <v>0.29366666361059224</v>
      </c>
      <c r="I71" s="3"/>
      <c r="J71" s="90" t="s">
        <v>159</v>
      </c>
      <c r="K71" s="91"/>
      <c r="L71" s="102">
        <v>21068.966</v>
      </c>
      <c r="M71" s="89">
        <v>66238.267590000003</v>
      </c>
      <c r="N71" s="106">
        <f t="shared" si="9"/>
        <v>3.9968347361778137E-2</v>
      </c>
      <c r="O71" s="104">
        <f t="shared" si="11"/>
        <v>2.1438784224152245</v>
      </c>
      <c r="P71" s="143"/>
    </row>
    <row r="72" spans="2:16" x14ac:dyDescent="0.25">
      <c r="B72" s="20"/>
      <c r="C72" s="90" t="s">
        <v>31</v>
      </c>
      <c r="D72" s="91"/>
      <c r="E72" s="102">
        <v>3352.9359999999961</v>
      </c>
      <c r="F72" s="89">
        <v>5064.5910699999968</v>
      </c>
      <c r="G72" s="106">
        <f t="shared" si="8"/>
        <v>4.6773759198492096E-2</v>
      </c>
      <c r="H72" s="104">
        <f t="shared" si="10"/>
        <v>0.5104944055001357</v>
      </c>
      <c r="I72" s="3"/>
      <c r="J72" s="90" t="s">
        <v>179</v>
      </c>
      <c r="K72" s="91"/>
      <c r="L72" s="102">
        <v>8622.094000000001</v>
      </c>
      <c r="M72" s="89">
        <v>58238.867449999998</v>
      </c>
      <c r="N72" s="106">
        <f t="shared" si="9"/>
        <v>3.5141487978009388E-2</v>
      </c>
      <c r="O72" s="104">
        <f t="shared" si="11"/>
        <v>5.7546082714941393</v>
      </c>
      <c r="P72" s="143"/>
    </row>
    <row r="73" spans="2:16" x14ac:dyDescent="0.25">
      <c r="B73" s="20"/>
      <c r="C73" s="90" t="s">
        <v>160</v>
      </c>
      <c r="D73" s="91"/>
      <c r="E73" s="102">
        <v>2906.7489999999998</v>
      </c>
      <c r="F73" s="89">
        <v>3909.2353099999987</v>
      </c>
      <c r="G73" s="106">
        <f t="shared" si="8"/>
        <v>3.6103533042043341E-2</v>
      </c>
      <c r="H73" s="104">
        <f t="shared" si="10"/>
        <v>0.34488231009970205</v>
      </c>
      <c r="I73" s="3"/>
      <c r="J73" s="90" t="s">
        <v>176</v>
      </c>
      <c r="K73" s="91"/>
      <c r="L73" s="102">
        <v>51043.031999999977</v>
      </c>
      <c r="M73" s="89">
        <v>36607.047350000001</v>
      </c>
      <c r="N73" s="106">
        <f t="shared" si="9"/>
        <v>2.2088790024374787E-2</v>
      </c>
      <c r="O73" s="104">
        <f t="shared" si="11"/>
        <v>-0.282819889108468</v>
      </c>
      <c r="P73" s="23"/>
    </row>
    <row r="74" spans="2:16" x14ac:dyDescent="0.25">
      <c r="B74" s="20"/>
      <c r="C74" s="90" t="s">
        <v>161</v>
      </c>
      <c r="D74" s="91"/>
      <c r="E74" s="102">
        <v>0</v>
      </c>
      <c r="F74" s="89">
        <v>3702.3109699999995</v>
      </c>
      <c r="G74" s="106">
        <f t="shared" si="8"/>
        <v>3.4192494397917064E-2</v>
      </c>
      <c r="H74" s="104" t="str">
        <f t="shared" si="10"/>
        <v xml:space="preserve"> - </v>
      </c>
      <c r="I74" s="3"/>
      <c r="J74" s="90" t="s">
        <v>170</v>
      </c>
      <c r="K74" s="91"/>
      <c r="L74" s="102">
        <v>24665.167999999998</v>
      </c>
      <c r="M74" s="89">
        <v>34598.950270000016</v>
      </c>
      <c r="N74" s="106">
        <f t="shared" si="9"/>
        <v>2.0877098889479698E-2</v>
      </c>
      <c r="O74" s="104">
        <f t="shared" si="11"/>
        <v>0.40274537234046082</v>
      </c>
      <c r="P74" s="23"/>
    </row>
    <row r="75" spans="2:16" x14ac:dyDescent="0.25">
      <c r="B75" s="20"/>
      <c r="C75" s="90" t="s">
        <v>162</v>
      </c>
      <c r="D75" s="91"/>
      <c r="E75" s="102">
        <v>3693.3320000000053</v>
      </c>
      <c r="F75" s="89">
        <v>3237.9566899999973</v>
      </c>
      <c r="G75" s="106">
        <f t="shared" si="8"/>
        <v>2.9903975349624128E-2</v>
      </c>
      <c r="H75" s="104">
        <f t="shared" si="10"/>
        <v>-0.12329660859083547</v>
      </c>
      <c r="I75" s="3"/>
      <c r="J75" s="90" t="s">
        <v>186</v>
      </c>
      <c r="K75" s="91"/>
      <c r="L75" s="102">
        <v>16834.504999999997</v>
      </c>
      <c r="M75" s="89">
        <v>31028.742599999998</v>
      </c>
      <c r="N75" s="106">
        <f t="shared" si="9"/>
        <v>1.8722826057474228E-2</v>
      </c>
      <c r="O75" s="104">
        <f t="shared" si="11"/>
        <v>0.8431633481352736</v>
      </c>
      <c r="P75" s="23"/>
    </row>
    <row r="76" spans="2:16" x14ac:dyDescent="0.25">
      <c r="B76" s="20"/>
      <c r="C76" s="90" t="s">
        <v>163</v>
      </c>
      <c r="D76" s="91"/>
      <c r="E76" s="102">
        <v>971.19600000000003</v>
      </c>
      <c r="F76" s="89">
        <v>3118.5494000000003</v>
      </c>
      <c r="G76" s="106">
        <f t="shared" si="8"/>
        <v>2.8801195726983364E-2</v>
      </c>
      <c r="H76" s="104">
        <f t="shared" si="10"/>
        <v>2.211040201977768</v>
      </c>
      <c r="I76" s="3"/>
      <c r="J76" s="90" t="s">
        <v>172</v>
      </c>
      <c r="K76" s="91"/>
      <c r="L76" s="102"/>
      <c r="M76" s="89">
        <v>29976.448390000001</v>
      </c>
      <c r="N76" s="106">
        <f t="shared" si="9"/>
        <v>1.8087868924047974E-2</v>
      </c>
      <c r="O76" s="104" t="str">
        <f t="shared" si="11"/>
        <v xml:space="preserve"> - </v>
      </c>
      <c r="P76" s="23"/>
    </row>
    <row r="77" spans="2:16" x14ac:dyDescent="0.25">
      <c r="B77" s="20"/>
      <c r="C77" s="90" t="s">
        <v>164</v>
      </c>
      <c r="D77" s="91"/>
      <c r="E77" s="102">
        <v>0</v>
      </c>
      <c r="F77" s="89">
        <v>2259.9360000000001</v>
      </c>
      <c r="G77" s="106">
        <f t="shared" si="8"/>
        <v>2.0871517721173787E-2</v>
      </c>
      <c r="H77" s="104" t="str">
        <f t="shared" si="10"/>
        <v xml:space="preserve"> - </v>
      </c>
      <c r="I77" s="3"/>
      <c r="J77" s="90" t="s">
        <v>167</v>
      </c>
      <c r="K77" s="91"/>
      <c r="L77" s="102">
        <v>18636.975999999999</v>
      </c>
      <c r="M77" s="89">
        <v>24135.749690000001</v>
      </c>
      <c r="N77" s="106">
        <f t="shared" si="9"/>
        <v>1.4563575747752267E-2</v>
      </c>
      <c r="O77" s="104">
        <f t="shared" si="11"/>
        <v>0.29504645442479527</v>
      </c>
      <c r="P77" s="23"/>
    </row>
    <row r="78" spans="2:16" x14ac:dyDescent="0.25">
      <c r="B78" s="20"/>
      <c r="C78" s="90" t="s">
        <v>165</v>
      </c>
      <c r="D78" s="91"/>
      <c r="E78" s="102">
        <v>0</v>
      </c>
      <c r="F78" s="89">
        <v>2251.0272</v>
      </c>
      <c r="G78" s="106">
        <f t="shared" ref="G78:G84" si="12">+F78/F$86</f>
        <v>2.0789240976578187E-2</v>
      </c>
      <c r="H78" s="104" t="str">
        <f t="shared" ref="H78:H84" si="13">IFERROR(F78/E78-1," - ")</f>
        <v xml:space="preserve"> - </v>
      </c>
      <c r="I78" s="3"/>
      <c r="J78" s="90" t="s">
        <v>184</v>
      </c>
      <c r="K78" s="91"/>
      <c r="L78" s="102">
        <v>17739.092000000001</v>
      </c>
      <c r="M78" s="89">
        <v>22902.706960000003</v>
      </c>
      <c r="N78" s="106">
        <f t="shared" si="9"/>
        <v>1.3819554475191157E-2</v>
      </c>
      <c r="O78" s="104">
        <f t="shared" si="11"/>
        <v>0.29108676813897816</v>
      </c>
      <c r="P78" s="23"/>
    </row>
    <row r="79" spans="2:16" x14ac:dyDescent="0.25">
      <c r="B79" s="20"/>
      <c r="C79" s="90" t="s">
        <v>166</v>
      </c>
      <c r="D79" s="91"/>
      <c r="E79" s="102">
        <v>1282.0179999999998</v>
      </c>
      <c r="F79" s="89">
        <v>2154.6117999999997</v>
      </c>
      <c r="G79" s="106">
        <f t="shared" si="12"/>
        <v>1.9898801720911626E-2</v>
      </c>
      <c r="H79" s="104">
        <f t="shared" si="13"/>
        <v>0.6806408334360361</v>
      </c>
      <c r="I79" s="3"/>
      <c r="J79" s="90" t="s">
        <v>192</v>
      </c>
      <c r="K79" s="91"/>
      <c r="L79" s="102">
        <v>382.47</v>
      </c>
      <c r="M79" s="89">
        <v>17675.487929999999</v>
      </c>
      <c r="N79" s="106">
        <f t="shared" si="9"/>
        <v>1.0665436568298943E-2</v>
      </c>
      <c r="O79" s="104">
        <f t="shared" si="11"/>
        <v>45.214050592203307</v>
      </c>
      <c r="P79" s="23"/>
    </row>
    <row r="80" spans="2:16" x14ac:dyDescent="0.25">
      <c r="B80" s="20"/>
      <c r="C80" s="90" t="s">
        <v>167</v>
      </c>
      <c r="D80" s="91"/>
      <c r="E80" s="102">
        <v>2124.0020000000004</v>
      </c>
      <c r="F80" s="89">
        <v>2124.0819399999996</v>
      </c>
      <c r="G80" s="106">
        <f t="shared" si="12"/>
        <v>1.9616844836285268E-2</v>
      </c>
      <c r="H80" s="104">
        <f t="shared" si="13"/>
        <v>3.7636499400361956E-5</v>
      </c>
      <c r="I80" s="3"/>
      <c r="J80" s="90" t="s">
        <v>183</v>
      </c>
      <c r="K80" s="91"/>
      <c r="L80" s="102">
        <v>23903.875</v>
      </c>
      <c r="M80" s="89">
        <v>14087.980439999999</v>
      </c>
      <c r="N80" s="106">
        <f t="shared" ref="N80:N84" si="14">+M80/M$86</f>
        <v>8.5007249787562855E-3</v>
      </c>
      <c r="O80" s="104">
        <f t="shared" ref="O80:O84" si="15">IFERROR(M80/L80-1," - ")</f>
        <v>-0.41064030664484319</v>
      </c>
      <c r="P80" s="23"/>
    </row>
    <row r="81" spans="2:16" x14ac:dyDescent="0.25">
      <c r="B81" s="20"/>
      <c r="C81" s="90" t="s">
        <v>168</v>
      </c>
      <c r="D81" s="91"/>
      <c r="E81" s="102">
        <v>1469.0430000000001</v>
      </c>
      <c r="F81" s="115">
        <v>1969.6396300000004</v>
      </c>
      <c r="G81" s="106">
        <f t="shared" si="12"/>
        <v>1.8190501165462732E-2</v>
      </c>
      <c r="H81" s="104">
        <f t="shared" si="13"/>
        <v>0.34076376933826991</v>
      </c>
      <c r="I81" s="3"/>
      <c r="J81" s="90" t="s">
        <v>193</v>
      </c>
      <c r="K81" s="91"/>
      <c r="L81" s="102">
        <v>5031.6400000000003</v>
      </c>
      <c r="M81" s="115">
        <v>9024.3210899999995</v>
      </c>
      <c r="N81" s="106">
        <f t="shared" si="14"/>
        <v>5.4452994190897774E-3</v>
      </c>
      <c r="O81" s="104">
        <f t="shared" si="15"/>
        <v>0.79351485599128702</v>
      </c>
      <c r="P81" s="23"/>
    </row>
    <row r="82" spans="2:16" x14ac:dyDescent="0.25">
      <c r="B82" s="20"/>
      <c r="C82" s="90" t="s">
        <v>34</v>
      </c>
      <c r="D82" s="91"/>
      <c r="E82" s="102">
        <v>1308.2409999999995</v>
      </c>
      <c r="F82" s="89">
        <v>1938.1118400000007</v>
      </c>
      <c r="G82" s="106">
        <f t="shared" si="12"/>
        <v>1.7899327951843215E-2</v>
      </c>
      <c r="H82" s="104">
        <f t="shared" si="13"/>
        <v>0.48146391987409154</v>
      </c>
      <c r="I82" s="3"/>
      <c r="J82" s="90" t="s">
        <v>157</v>
      </c>
      <c r="K82" s="91"/>
      <c r="L82" s="102"/>
      <c r="M82" s="89">
        <v>5714.4842499999995</v>
      </c>
      <c r="N82" s="106">
        <f t="shared" si="14"/>
        <v>3.4481350404745718E-3</v>
      </c>
      <c r="O82" s="104" t="str">
        <f t="shared" si="15"/>
        <v xml:space="preserve"> - </v>
      </c>
      <c r="P82" s="23"/>
    </row>
    <row r="83" spans="2:16" x14ac:dyDescent="0.25">
      <c r="B83" s="20"/>
      <c r="C83" s="90" t="s">
        <v>30</v>
      </c>
      <c r="D83" s="95"/>
      <c r="E83" s="102">
        <v>73.165999999999997</v>
      </c>
      <c r="F83" s="89">
        <v>1916.2530000000002</v>
      </c>
      <c r="G83" s="106">
        <f t="shared" si="12"/>
        <v>1.7697451807375267E-2</v>
      </c>
      <c r="H83" s="104">
        <f t="shared" si="13"/>
        <v>25.190484651340789</v>
      </c>
      <c r="I83" s="3"/>
      <c r="J83" s="90" t="s">
        <v>194</v>
      </c>
      <c r="K83" s="95"/>
      <c r="L83" s="102">
        <v>4947.29</v>
      </c>
      <c r="M83" s="89">
        <v>4516.5</v>
      </c>
      <c r="N83" s="106">
        <f t="shared" si="14"/>
        <v>2.7252681482678696E-3</v>
      </c>
      <c r="O83" s="104">
        <f t="shared" si="15"/>
        <v>-8.7075954714601278E-2</v>
      </c>
      <c r="P83" s="23"/>
    </row>
    <row r="84" spans="2:16" x14ac:dyDescent="0.25">
      <c r="B84" s="20"/>
      <c r="C84" s="90" t="s">
        <v>169</v>
      </c>
      <c r="D84" s="91"/>
      <c r="E84" s="102">
        <v>78.157999999999987</v>
      </c>
      <c r="F84" s="89">
        <v>1530.1488199999997</v>
      </c>
      <c r="G84" s="106">
        <f t="shared" si="12"/>
        <v>1.413160736085586E-2</v>
      </c>
      <c r="H84" s="104">
        <f t="shared" si="13"/>
        <v>18.577635302848076</v>
      </c>
      <c r="I84" s="3"/>
      <c r="J84" s="90" t="s">
        <v>177</v>
      </c>
      <c r="K84" s="91"/>
      <c r="L84" s="102">
        <v>4722.4340000000002</v>
      </c>
      <c r="M84" s="89">
        <v>3656.0931</v>
      </c>
      <c r="N84" s="106">
        <f t="shared" si="14"/>
        <v>2.2060963295764276E-3</v>
      </c>
      <c r="O84" s="104">
        <f t="shared" si="15"/>
        <v>-0.22580324044761668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8237.1488999996363</v>
      </c>
      <c r="F85" s="102">
        <f>+F86-SUM(F68:F84)</f>
        <v>16777.104100000361</v>
      </c>
      <c r="G85" s="107">
        <f>+F85/F$86</f>
        <v>0.15494404511151416</v>
      </c>
      <c r="H85" s="105">
        <f t="shared" si="10"/>
        <v>1.0367610569721646</v>
      </c>
      <c r="I85" s="3"/>
      <c r="J85" s="93" t="s">
        <v>33</v>
      </c>
      <c r="K85" s="94"/>
      <c r="L85" s="102">
        <f>+L86-SUM(L68:L84)</f>
        <v>43788.332000000635</v>
      </c>
      <c r="M85" s="102">
        <f>+M86-SUM(M68:M84)</f>
        <v>4439.4857600012328</v>
      </c>
      <c r="N85" s="107">
        <f>+M85/M$86</f>
        <v>2.6787975504085322E-3</v>
      </c>
      <c r="O85" s="105">
        <f t="shared" ref="O85" si="16">IFERROR(M85/L85-1," - ")</f>
        <v>-0.89861486936745683</v>
      </c>
      <c r="P85" s="23"/>
    </row>
    <row r="86" spans="2:16" x14ac:dyDescent="0.25">
      <c r="B86" s="20"/>
      <c r="C86" s="96" t="s">
        <v>3</v>
      </c>
      <c r="D86" s="97"/>
      <c r="E86" s="88">
        <f>+E57</f>
        <v>69362.737899999687</v>
      </c>
      <c r="F86" s="88">
        <f>+F57</f>
        <v>108278.46974000051</v>
      </c>
      <c r="G86" s="74">
        <f>+F86/F$86</f>
        <v>1</v>
      </c>
      <c r="H86" s="98">
        <f t="shared" si="10"/>
        <v>0.56104665153364719</v>
      </c>
      <c r="I86" s="8"/>
      <c r="J86" s="96" t="s">
        <v>14</v>
      </c>
      <c r="K86" s="97"/>
      <c r="L86" s="88">
        <f>+L57</f>
        <v>1203102.0089999996</v>
      </c>
      <c r="M86" s="88">
        <f>+M57</f>
        <v>1657268.1124500004</v>
      </c>
      <c r="N86" s="74">
        <f>+M86/M$86</f>
        <v>1</v>
      </c>
      <c r="O86" s="98">
        <f t="shared" ref="O86" si="17">IFERROR(M86/L86-1," - ")</f>
        <v>0.37749592308261271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sortState ref="C68:F79">
    <sortCondition descending="1" ref="F68:F79"/>
  </sortState>
  <mergeCells count="18">
    <mergeCell ref="C64:O64"/>
    <mergeCell ref="C67:D67"/>
    <mergeCell ref="J67:K67"/>
    <mergeCell ref="C65:H65"/>
    <mergeCell ref="J65:O65"/>
    <mergeCell ref="C66:H66"/>
    <mergeCell ref="J66:O66"/>
    <mergeCell ref="C7:O8"/>
    <mergeCell ref="F11:G11"/>
    <mergeCell ref="F10:L10"/>
    <mergeCell ref="F9:L9"/>
    <mergeCell ref="B1:P1"/>
    <mergeCell ref="C36:D36"/>
    <mergeCell ref="J36:K36"/>
    <mergeCell ref="C35:H35"/>
    <mergeCell ref="J35:O35"/>
    <mergeCell ref="C34:H34"/>
    <mergeCell ref="J34:O34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2AC795E4-C0E4-4041-A2D3-10A0869662B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2" id="{226C3918-3D3D-4D47-88A7-53DDD8EFE80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H37:H57</xm:sqref>
        </x14:conditionalFormatting>
        <x14:conditionalFormatting xmlns:xm="http://schemas.microsoft.com/office/excel/2006/main">
          <x14:cfRule type="iconSet" priority="1" id="{922EDF63-2DAC-45F2-9F08-C07B493406C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C14" sqref="C14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1" t="s">
        <v>206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6" x14ac:dyDescent="0.25">
      <c r="B2" s="189" t="str">
        <f>+B6</f>
        <v>1. Exportaciones por tipo y sector</v>
      </c>
      <c r="C2" s="190"/>
      <c r="D2" s="190"/>
      <c r="E2" s="190"/>
      <c r="F2" s="190"/>
      <c r="G2" s="190"/>
      <c r="H2" s="190"/>
      <c r="I2" s="189"/>
      <c r="J2" s="189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89" t="str">
        <f>+B32</f>
        <v>2. Principales productos exportados</v>
      </c>
      <c r="C3" s="189"/>
      <c r="D3" s="189"/>
      <c r="E3" s="189"/>
      <c r="F3" s="189"/>
      <c r="G3" s="189"/>
      <c r="H3" s="191"/>
      <c r="I3" s="189"/>
      <c r="J3" s="189" t="e">
        <f>+#REF!</f>
        <v>#REF!</v>
      </c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62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</row>
    <row r="7" spans="2:16" ht="15" customHeight="1" x14ac:dyDescent="0.25">
      <c r="B7" s="20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US$ 1,293.5 millones, creciendo en 260.9% respecto al I semestre del 2016. De otro lado el 100.0% de estas exportaciones fueron de tipo Tradicional, en tanto las exportaciones No Tradicional representaron el 0.0%.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</row>
    <row r="8" spans="2:16" x14ac:dyDescent="0.25">
      <c r="B8" s="20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</row>
    <row r="9" spans="2:16" x14ac:dyDescent="0.25">
      <c r="B9" s="20"/>
      <c r="C9" s="8"/>
      <c r="D9" s="8"/>
      <c r="E9" s="8"/>
      <c r="F9" s="248" t="s">
        <v>40</v>
      </c>
      <c r="G9" s="248"/>
      <c r="H9" s="248"/>
      <c r="I9" s="248"/>
      <c r="J9" s="248"/>
      <c r="K9" s="248"/>
      <c r="L9" s="248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42" t="s">
        <v>12</v>
      </c>
      <c r="G11" s="243"/>
      <c r="H11" s="77" t="s">
        <v>44</v>
      </c>
      <c r="I11" s="78" t="s">
        <v>45</v>
      </c>
      <c r="J11" s="78" t="s">
        <v>43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0.13047400000000001</v>
      </c>
      <c r="I12" s="79">
        <v>0.10767117</v>
      </c>
      <c r="J12" s="69">
        <f t="shared" ref="J12:J27" si="0">IFERROR(I12/I$27, " - ")</f>
        <v>8.323796326853803E-5</v>
      </c>
      <c r="K12" s="70">
        <f>IFERROR(I12/H12-1," - ")</f>
        <v>-0.17476914940907773</v>
      </c>
      <c r="L12" s="71">
        <f>IFERROR(I12-H12, " - ")</f>
        <v>-2.280283000000001E-2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8.5233000000000003E-2</v>
      </c>
      <c r="I13" s="61">
        <v>0.10425914</v>
      </c>
      <c r="J13" s="69">
        <f t="shared" si="0"/>
        <v>8.0600205846461629E-5</v>
      </c>
      <c r="K13" s="65">
        <f t="shared" ref="K13:K27" si="1">IFERROR(I13/H13-1," - ")</f>
        <v>0.22322504194384796</v>
      </c>
      <c r="L13" s="155">
        <f t="shared" ref="L13:L27" si="2">IFERROR(I13-H13, " - ")</f>
        <v>1.9026139999999997E-2</v>
      </c>
      <c r="M13" s="8"/>
      <c r="N13" s="171"/>
      <c r="O13" s="171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3.4558999999999999E-2</v>
      </c>
      <c r="I14" s="61">
        <v>0</v>
      </c>
      <c r="J14" s="73">
        <f t="shared" si="0"/>
        <v>0</v>
      </c>
      <c r="K14" s="64">
        <f t="shared" si="1"/>
        <v>-1</v>
      </c>
      <c r="L14" s="156">
        <f t="shared" si="2"/>
        <v>-3.4558999999999999E-2</v>
      </c>
      <c r="M14" s="8"/>
      <c r="N14" s="171"/>
      <c r="O14" s="171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6.8899999999999994E-3</v>
      </c>
      <c r="I15" s="61">
        <v>3.4056299999999998E-3</v>
      </c>
      <c r="J15" s="73">
        <f t="shared" si="0"/>
        <v>2.6328097377063066E-6</v>
      </c>
      <c r="K15" s="64">
        <f t="shared" si="1"/>
        <v>-0.5057140783744557</v>
      </c>
      <c r="L15" s="156">
        <f t="shared" si="2"/>
        <v>-3.4843699999999997E-3</v>
      </c>
      <c r="M15" s="8"/>
      <c r="N15" s="171"/>
      <c r="O15" s="171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/>
      <c r="I16" s="61">
        <v>1.5E-6</v>
      </c>
      <c r="J16" s="73">
        <f t="shared" si="0"/>
        <v>1.1596135242405841E-9</v>
      </c>
      <c r="K16" s="64" t="str">
        <f t="shared" si="1"/>
        <v xml:space="preserve"> - </v>
      </c>
      <c r="L16" s="156">
        <f t="shared" si="2"/>
        <v>1.5E-6</v>
      </c>
      <c r="M16" s="8"/>
      <c r="N16" s="171"/>
      <c r="O16" s="171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/>
      <c r="I17" s="61">
        <v>0</v>
      </c>
      <c r="J17" s="73">
        <f t="shared" si="0"/>
        <v>0</v>
      </c>
      <c r="K17" s="64" t="str">
        <f t="shared" si="1"/>
        <v xml:space="preserve"> - </v>
      </c>
      <c r="L17" s="156">
        <f t="shared" si="2"/>
        <v>0</v>
      </c>
      <c r="M17" s="8"/>
      <c r="N17" s="171"/>
      <c r="O17" s="171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/>
      <c r="I18" s="61">
        <v>4.8999999999999988E-6</v>
      </c>
      <c r="J18" s="73">
        <f t="shared" si="0"/>
        <v>3.7880708458525735E-9</v>
      </c>
      <c r="K18" s="64" t="str">
        <f t="shared" si="1"/>
        <v xml:space="preserve"> - </v>
      </c>
      <c r="L18" s="156">
        <f t="shared" si="2"/>
        <v>4.8999999999999988E-6</v>
      </c>
      <c r="M18" s="8"/>
      <c r="N18" s="171"/>
      <c r="O18" s="171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3.7919999999999998E-3</v>
      </c>
      <c r="I19" s="61">
        <v>0</v>
      </c>
      <c r="J19" s="73">
        <f t="shared" si="0"/>
        <v>0</v>
      </c>
      <c r="K19" s="64">
        <f t="shared" si="1"/>
        <v>-1</v>
      </c>
      <c r="L19" s="156">
        <f t="shared" si="2"/>
        <v>-3.7919999999999998E-3</v>
      </c>
      <c r="M19" s="8"/>
      <c r="N19" s="171"/>
      <c r="O19" s="171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/>
      <c r="I20" s="61">
        <v>0</v>
      </c>
      <c r="J20" s="73">
        <f t="shared" si="0"/>
        <v>0</v>
      </c>
      <c r="K20" s="64" t="str">
        <f t="shared" si="1"/>
        <v xml:space="preserve"> - </v>
      </c>
      <c r="L20" s="156">
        <f t="shared" si="2"/>
        <v>0</v>
      </c>
      <c r="M20" s="8"/>
      <c r="N20" s="171"/>
      <c r="O20" s="171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/>
      <c r="I21" s="63">
        <v>0</v>
      </c>
      <c r="J21" s="74">
        <f t="shared" si="0"/>
        <v>0</v>
      </c>
      <c r="K21" s="66" t="str">
        <f t="shared" si="1"/>
        <v xml:space="preserve"> - </v>
      </c>
      <c r="L21" s="157">
        <f t="shared" si="2"/>
        <v>0</v>
      </c>
      <c r="M21" s="8"/>
      <c r="N21" s="171"/>
      <c r="O21" s="171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358.26476000000008</v>
      </c>
      <c r="I22" s="79">
        <v>1293.4267423599997</v>
      </c>
      <c r="J22" s="72">
        <f t="shared" si="0"/>
        <v>0.99991676203673141</v>
      </c>
      <c r="K22" s="72">
        <f t="shared" si="1"/>
        <v>2.6102538869857015</v>
      </c>
      <c r="L22" s="158">
        <f t="shared" si="2"/>
        <v>935.16198235999968</v>
      </c>
      <c r="M22" s="8"/>
      <c r="N22" s="161"/>
      <c r="O22" s="161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0.51308299999999996</v>
      </c>
      <c r="I23" s="61">
        <v>0.34683132</v>
      </c>
      <c r="J23" s="73">
        <f t="shared" si="0"/>
        <v>2.681268595348092E-4</v>
      </c>
      <c r="K23" s="64">
        <f t="shared" si="1"/>
        <v>-0.32402492384273107</v>
      </c>
      <c r="L23" s="156">
        <f t="shared" si="2"/>
        <v>-0.16625167999999996</v>
      </c>
      <c r="M23" s="81"/>
      <c r="N23" s="171"/>
      <c r="O23" s="171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357.75167700000009</v>
      </c>
      <c r="I24" s="61">
        <v>1293.0799110399996</v>
      </c>
      <c r="J24" s="73">
        <f t="shared" si="0"/>
        <v>0.9996486351771966</v>
      </c>
      <c r="K24" s="64">
        <f t="shared" si="1"/>
        <v>2.6144621931150285</v>
      </c>
      <c r="L24" s="156">
        <f t="shared" si="2"/>
        <v>935.32823403999953</v>
      </c>
      <c r="M24" s="8"/>
      <c r="N24" s="171"/>
      <c r="O24" s="171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/>
      <c r="I25" s="61">
        <v>0</v>
      </c>
      <c r="J25" s="73">
        <f t="shared" si="0"/>
        <v>0</v>
      </c>
      <c r="K25" s="64" t="str">
        <f t="shared" si="1"/>
        <v xml:space="preserve"> - </v>
      </c>
      <c r="L25" s="156">
        <f t="shared" si="2"/>
        <v>0</v>
      </c>
      <c r="M25" s="8"/>
      <c r="N25" s="171"/>
      <c r="O25" s="171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/>
      <c r="I26" s="63">
        <v>0</v>
      </c>
      <c r="J26" s="74">
        <f t="shared" si="0"/>
        <v>0</v>
      </c>
      <c r="K26" s="66" t="str">
        <f t="shared" si="1"/>
        <v xml:space="preserve"> - </v>
      </c>
      <c r="L26" s="157">
        <f t="shared" si="2"/>
        <v>0</v>
      </c>
      <c r="M26" s="8"/>
      <c r="N26" s="171"/>
      <c r="O26" s="171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358.39523400000007</v>
      </c>
      <c r="I27" s="80">
        <f>+I22+I12</f>
        <v>1293.5344135299997</v>
      </c>
      <c r="J27" s="74">
        <f t="shared" si="0"/>
        <v>1</v>
      </c>
      <c r="K27" s="74">
        <f t="shared" si="1"/>
        <v>2.6092399976780927</v>
      </c>
      <c r="L27" s="158">
        <f t="shared" si="2"/>
        <v>935.13917952999964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3"/>
    </row>
    <row r="34" spans="2:16" x14ac:dyDescent="0.25">
      <c r="B34" s="20"/>
      <c r="C34" s="245" t="s">
        <v>41</v>
      </c>
      <c r="D34" s="245"/>
      <c r="E34" s="245"/>
      <c r="F34" s="245"/>
      <c r="G34" s="245"/>
      <c r="H34" s="245"/>
      <c r="I34" s="209"/>
      <c r="J34" s="245" t="s">
        <v>42</v>
      </c>
      <c r="K34" s="245"/>
      <c r="L34" s="245"/>
      <c r="M34" s="245"/>
      <c r="N34" s="245"/>
      <c r="O34" s="245"/>
      <c r="P34" s="23"/>
    </row>
    <row r="35" spans="2:16" x14ac:dyDescent="0.25">
      <c r="B35" s="20"/>
      <c r="C35" s="246" t="s">
        <v>26</v>
      </c>
      <c r="D35" s="246"/>
      <c r="E35" s="246"/>
      <c r="F35" s="246"/>
      <c r="G35" s="246"/>
      <c r="H35" s="246"/>
      <c r="I35" s="8"/>
      <c r="J35" s="246" t="s">
        <v>26</v>
      </c>
      <c r="K35" s="246"/>
      <c r="L35" s="246"/>
      <c r="M35" s="246"/>
      <c r="N35" s="246"/>
      <c r="O35" s="246"/>
      <c r="P35" s="23"/>
    </row>
    <row r="36" spans="2:16" x14ac:dyDescent="0.25">
      <c r="B36" s="20"/>
      <c r="C36" s="242" t="s">
        <v>12</v>
      </c>
      <c r="D36" s="243"/>
      <c r="E36" s="77" t="s">
        <v>44</v>
      </c>
      <c r="F36" s="78" t="s">
        <v>45</v>
      </c>
      <c r="G36" s="78" t="s">
        <v>43</v>
      </c>
      <c r="H36" s="78" t="s">
        <v>21</v>
      </c>
      <c r="I36" s="8"/>
      <c r="J36" s="242" t="s">
        <v>12</v>
      </c>
      <c r="K36" s="243"/>
      <c r="L36" s="77" t="s">
        <v>44</v>
      </c>
      <c r="M36" s="78" t="s">
        <v>45</v>
      </c>
      <c r="N36" s="78" t="s">
        <v>20</v>
      </c>
      <c r="O36" s="78" t="s">
        <v>21</v>
      </c>
      <c r="P36" s="23"/>
    </row>
    <row r="37" spans="2:16" x14ac:dyDescent="0.25">
      <c r="B37" s="20"/>
      <c r="C37" s="213" t="s">
        <v>4</v>
      </c>
      <c r="D37" s="179"/>
      <c r="E37" s="180">
        <v>85.233000000000004</v>
      </c>
      <c r="F37" s="180">
        <v>104.25914</v>
      </c>
      <c r="G37" s="181">
        <f>+F37/F$57</f>
        <v>0.96831064434425662</v>
      </c>
      <c r="H37" s="182">
        <f>IFERROR(F37/E37-1," - ")</f>
        <v>0.22322504194384796</v>
      </c>
      <c r="I37" s="174"/>
      <c r="J37" s="216" t="s">
        <v>15</v>
      </c>
      <c r="K37" s="186"/>
      <c r="L37" s="180">
        <v>513.08300000000008</v>
      </c>
      <c r="M37" s="180">
        <v>346.83132000000001</v>
      </c>
      <c r="N37" s="181">
        <f>+M37/M$57</f>
        <v>2.681491797263817E-4</v>
      </c>
      <c r="O37" s="182">
        <f>IFERROR(M37/L37-1," - ")</f>
        <v>-0.32402492384273118</v>
      </c>
      <c r="P37" s="23"/>
    </row>
    <row r="38" spans="2:16" x14ac:dyDescent="0.25">
      <c r="B38" s="20"/>
      <c r="C38" s="183" t="s">
        <v>65</v>
      </c>
      <c r="D38" s="99"/>
      <c r="E38" s="25"/>
      <c r="F38" s="25">
        <v>39.6</v>
      </c>
      <c r="G38" s="106">
        <f t="shared" ref="G38:G57" si="3">+F38/F$57</f>
        <v>0.36778647431805561</v>
      </c>
      <c r="H38" s="92" t="str">
        <f t="shared" ref="H38:H57" si="4">IFERROR(F38/E38-1," - ")</f>
        <v xml:space="preserve"> - </v>
      </c>
      <c r="I38" s="3"/>
      <c r="J38" s="215" t="s">
        <v>147</v>
      </c>
      <c r="K38" s="173"/>
      <c r="L38" s="102">
        <v>513.08300000000008</v>
      </c>
      <c r="M38" s="102">
        <v>346.83132000000001</v>
      </c>
      <c r="N38" s="172">
        <f t="shared" ref="N38:N57" si="5">+M38/M$57</f>
        <v>2.681491797263817E-4</v>
      </c>
      <c r="O38" s="92">
        <f t="shared" ref="O38:O57" si="6">IFERROR(M38/L38-1," - ")</f>
        <v>-0.32402492384273118</v>
      </c>
      <c r="P38" s="23"/>
    </row>
    <row r="39" spans="2:16" x14ac:dyDescent="0.25">
      <c r="B39" s="20"/>
      <c r="C39" s="183" t="s">
        <v>64</v>
      </c>
      <c r="D39" s="99"/>
      <c r="E39" s="25"/>
      <c r="F39" s="25">
        <v>34.494140000000002</v>
      </c>
      <c r="G39" s="106">
        <f t="shared" si="3"/>
        <v>0.32036560947559128</v>
      </c>
      <c r="H39" s="92" t="str">
        <f t="shared" si="4"/>
        <v xml:space="preserve"> - </v>
      </c>
      <c r="I39" s="3"/>
      <c r="J39" s="226" t="s">
        <v>16</v>
      </c>
      <c r="K39" s="217"/>
      <c r="L39" s="198">
        <v>357751.67699999997</v>
      </c>
      <c r="M39" s="198">
        <v>1293079.9110400006</v>
      </c>
      <c r="N39" s="224">
        <f t="shared" si="5"/>
        <v>0.99973185082027427</v>
      </c>
      <c r="O39" s="184">
        <f t="shared" si="6"/>
        <v>2.6144621931150325</v>
      </c>
      <c r="P39" s="23"/>
    </row>
    <row r="40" spans="2:16" x14ac:dyDescent="0.25">
      <c r="B40" s="20"/>
      <c r="C40" s="183" t="s">
        <v>89</v>
      </c>
      <c r="D40" s="99"/>
      <c r="E40" s="25">
        <v>3.9879999999999995</v>
      </c>
      <c r="F40" s="25">
        <v>30.164999999999999</v>
      </c>
      <c r="G40" s="106">
        <f t="shared" si="3"/>
        <v>0.28015856055060978</v>
      </c>
      <c r="H40" s="92">
        <f t="shared" si="4"/>
        <v>6.5639418254764301</v>
      </c>
      <c r="I40" s="3"/>
      <c r="J40" s="215" t="s">
        <v>79</v>
      </c>
      <c r="K40" s="101"/>
      <c r="L40" s="102">
        <v>342905.94500000001</v>
      </c>
      <c r="M40" s="102">
        <v>1258203.8201900003</v>
      </c>
      <c r="N40" s="172">
        <f t="shared" si="5"/>
        <v>0.97276774863512461</v>
      </c>
      <c r="O40" s="92">
        <f t="shared" si="6"/>
        <v>2.6692388642897407</v>
      </c>
      <c r="P40" s="23"/>
    </row>
    <row r="41" spans="2:16" x14ac:dyDescent="0.25">
      <c r="B41" s="20"/>
      <c r="C41" s="183" t="s">
        <v>80</v>
      </c>
      <c r="D41" s="99"/>
      <c r="E41" s="25"/>
      <c r="F41" s="25">
        <v>0</v>
      </c>
      <c r="G41" s="106">
        <f t="shared" si="3"/>
        <v>0</v>
      </c>
      <c r="H41" s="92" t="str">
        <f t="shared" si="4"/>
        <v xml:space="preserve"> - </v>
      </c>
      <c r="I41" s="3"/>
      <c r="J41" s="215" t="s">
        <v>81</v>
      </c>
      <c r="K41" s="101"/>
      <c r="L41" s="102">
        <v>11476.010999999999</v>
      </c>
      <c r="M41" s="102">
        <v>16318.478060000001</v>
      </c>
      <c r="N41" s="172">
        <f t="shared" si="5"/>
        <v>1.2616468738094234E-2</v>
      </c>
      <c r="O41" s="92">
        <f t="shared" si="6"/>
        <v>0.42196430972399757</v>
      </c>
      <c r="P41" s="23"/>
    </row>
    <row r="42" spans="2:16" x14ac:dyDescent="0.25">
      <c r="B42" s="20"/>
      <c r="C42" s="183" t="s">
        <v>90</v>
      </c>
      <c r="D42" s="99"/>
      <c r="E42" s="25">
        <v>10.8</v>
      </c>
      <c r="F42" s="25"/>
      <c r="G42" s="106">
        <f t="shared" si="3"/>
        <v>0</v>
      </c>
      <c r="H42" s="92">
        <f t="shared" si="4"/>
        <v>-1</v>
      </c>
      <c r="I42" s="3"/>
      <c r="J42" s="215" t="s">
        <v>80</v>
      </c>
      <c r="K42" s="101"/>
      <c r="L42" s="102">
        <v>3367.654</v>
      </c>
      <c r="M42" s="102">
        <v>11652.6237</v>
      </c>
      <c r="N42" s="172">
        <f t="shared" si="5"/>
        <v>9.0091099235651353E-3</v>
      </c>
      <c r="O42" s="92">
        <f t="shared" si="6"/>
        <v>2.4601606043851301</v>
      </c>
      <c r="P42" s="23"/>
    </row>
    <row r="43" spans="2:16" x14ac:dyDescent="0.25">
      <c r="B43" s="20"/>
      <c r="C43" s="183" t="s">
        <v>91</v>
      </c>
      <c r="D43" s="99"/>
      <c r="E43" s="25">
        <v>25</v>
      </c>
      <c r="F43" s="25"/>
      <c r="G43" s="106">
        <f t="shared" si="3"/>
        <v>0</v>
      </c>
      <c r="H43" s="92">
        <f t="shared" si="4"/>
        <v>-1</v>
      </c>
      <c r="I43" s="3"/>
      <c r="J43" s="215" t="s">
        <v>148</v>
      </c>
      <c r="K43" s="101"/>
      <c r="L43" s="102"/>
      <c r="M43" s="102">
        <v>5294.6080999999995</v>
      </c>
      <c r="N43" s="172">
        <f t="shared" si="5"/>
        <v>4.0934735046063786E-3</v>
      </c>
      <c r="O43" s="92" t="str">
        <f t="shared" si="6"/>
        <v xml:space="preserve"> - </v>
      </c>
      <c r="P43" s="23"/>
    </row>
    <row r="44" spans="2:16" x14ac:dyDescent="0.25">
      <c r="B44" s="20"/>
      <c r="C44" s="183" t="s">
        <v>62</v>
      </c>
      <c r="D44" s="99"/>
      <c r="E44" s="25">
        <v>4.4000000000000004</v>
      </c>
      <c r="F44" s="25"/>
      <c r="G44" s="106">
        <f t="shared" si="3"/>
        <v>0</v>
      </c>
      <c r="H44" s="92">
        <f t="shared" si="4"/>
        <v>-1</v>
      </c>
      <c r="I44" s="3"/>
      <c r="J44" s="215" t="s">
        <v>84</v>
      </c>
      <c r="K44" s="101"/>
      <c r="L44" s="102"/>
      <c r="M44" s="102">
        <v>1610.3809899999999</v>
      </c>
      <c r="N44" s="172">
        <f t="shared" si="5"/>
        <v>1.2450500188836997E-3</v>
      </c>
      <c r="O44" s="92" t="str">
        <f t="shared" si="6"/>
        <v xml:space="preserve"> - </v>
      </c>
      <c r="P44" s="23"/>
    </row>
    <row r="45" spans="2:16" x14ac:dyDescent="0.25">
      <c r="B45" s="20"/>
      <c r="C45" s="183" t="s">
        <v>92</v>
      </c>
      <c r="D45" s="99"/>
      <c r="E45" s="25">
        <v>41.045000000000002</v>
      </c>
      <c r="F45" s="25"/>
      <c r="G45" s="106">
        <f t="shared" si="3"/>
        <v>0</v>
      </c>
      <c r="H45" s="92">
        <f t="shared" si="4"/>
        <v>-1</v>
      </c>
      <c r="I45" s="3"/>
      <c r="J45" s="215" t="s">
        <v>149</v>
      </c>
      <c r="K45" s="101"/>
      <c r="L45" s="102">
        <v>2.0670000000000002</v>
      </c>
      <c r="M45" s="102"/>
      <c r="N45" s="172">
        <f t="shared" si="5"/>
        <v>0</v>
      </c>
      <c r="O45" s="92">
        <f t="shared" si="6"/>
        <v>-1</v>
      </c>
      <c r="P45" s="23"/>
    </row>
    <row r="46" spans="2:16" x14ac:dyDescent="0.25">
      <c r="B46" s="20"/>
      <c r="C46" s="84"/>
      <c r="D46" s="99"/>
      <c r="E46" s="25"/>
      <c r="F46" s="25"/>
      <c r="G46" s="106">
        <f t="shared" si="3"/>
        <v>0</v>
      </c>
      <c r="H46" s="92" t="str">
        <f t="shared" si="4"/>
        <v xml:space="preserve"> - </v>
      </c>
      <c r="I46" s="3"/>
      <c r="J46" s="90"/>
      <c r="K46" s="101"/>
      <c r="L46" s="102"/>
      <c r="M46" s="102"/>
      <c r="N46" s="172">
        <f t="shared" si="5"/>
        <v>0</v>
      </c>
      <c r="O46" s="92" t="str">
        <f t="shared" si="6"/>
        <v xml:space="preserve"> - </v>
      </c>
      <c r="P46" s="23"/>
    </row>
    <row r="47" spans="2:16" x14ac:dyDescent="0.25">
      <c r="B47" s="20"/>
      <c r="C47" s="84"/>
      <c r="D47" s="99"/>
      <c r="E47" s="25"/>
      <c r="F47" s="25"/>
      <c r="G47" s="106">
        <f t="shared" si="3"/>
        <v>0</v>
      </c>
      <c r="H47" s="92" t="str">
        <f t="shared" si="4"/>
        <v xml:space="preserve"> - </v>
      </c>
      <c r="I47" s="3"/>
      <c r="J47" s="90"/>
      <c r="K47" s="101"/>
      <c r="L47" s="102"/>
      <c r="M47" s="102"/>
      <c r="N47" s="172">
        <f t="shared" si="5"/>
        <v>0</v>
      </c>
      <c r="O47" s="92" t="str">
        <f t="shared" si="6"/>
        <v xml:space="preserve"> - </v>
      </c>
      <c r="P47" s="23"/>
    </row>
    <row r="48" spans="2:16" x14ac:dyDescent="0.25">
      <c r="B48" s="20"/>
      <c r="C48" s="84"/>
      <c r="D48" s="99"/>
      <c r="E48" s="25"/>
      <c r="F48" s="25"/>
      <c r="G48" s="106">
        <f t="shared" si="3"/>
        <v>0</v>
      </c>
      <c r="H48" s="92" t="str">
        <f t="shared" si="4"/>
        <v xml:space="preserve"> - </v>
      </c>
      <c r="I48" s="3"/>
      <c r="J48" s="90"/>
      <c r="K48" s="101"/>
      <c r="L48" s="102"/>
      <c r="M48" s="102"/>
      <c r="N48" s="172">
        <f t="shared" si="5"/>
        <v>0</v>
      </c>
      <c r="O48" s="92" t="str">
        <f t="shared" si="6"/>
        <v xml:space="preserve"> - </v>
      </c>
      <c r="P48" s="23"/>
    </row>
    <row r="49" spans="2:16" x14ac:dyDescent="0.25">
      <c r="B49" s="20"/>
      <c r="C49" s="84"/>
      <c r="D49" s="99"/>
      <c r="E49" s="25"/>
      <c r="F49" s="25"/>
      <c r="G49" s="106">
        <f t="shared" si="3"/>
        <v>0</v>
      </c>
      <c r="H49" s="92" t="str">
        <f t="shared" si="4"/>
        <v xml:space="preserve"> - </v>
      </c>
      <c r="I49" s="3"/>
      <c r="J49" s="90"/>
      <c r="K49" s="101"/>
      <c r="L49" s="102"/>
      <c r="M49" s="102"/>
      <c r="N49" s="172">
        <f t="shared" si="5"/>
        <v>0</v>
      </c>
      <c r="O49" s="92" t="str">
        <f t="shared" si="6"/>
        <v xml:space="preserve"> - </v>
      </c>
      <c r="P49" s="23"/>
    </row>
    <row r="50" spans="2:16" x14ac:dyDescent="0.25">
      <c r="B50" s="20"/>
      <c r="C50" s="84"/>
      <c r="D50" s="99"/>
      <c r="E50" s="25"/>
      <c r="F50" s="25"/>
      <c r="G50" s="106">
        <f t="shared" si="3"/>
        <v>0</v>
      </c>
      <c r="H50" s="92" t="str">
        <f t="shared" si="4"/>
        <v xml:space="preserve"> - </v>
      </c>
      <c r="I50" s="3"/>
      <c r="J50" s="90"/>
      <c r="K50" s="101"/>
      <c r="L50" s="102"/>
      <c r="M50" s="102"/>
      <c r="N50" s="172">
        <f t="shared" si="5"/>
        <v>0</v>
      </c>
      <c r="O50" s="92" t="str">
        <f t="shared" si="6"/>
        <v xml:space="preserve"> - </v>
      </c>
      <c r="P50" s="23"/>
    </row>
    <row r="51" spans="2:16" x14ac:dyDescent="0.25">
      <c r="B51" s="20"/>
      <c r="C51" s="84"/>
      <c r="D51" s="99"/>
      <c r="E51" s="25"/>
      <c r="F51" s="25"/>
      <c r="G51" s="106">
        <f t="shared" si="3"/>
        <v>0</v>
      </c>
      <c r="H51" s="92" t="str">
        <f t="shared" si="4"/>
        <v xml:space="preserve"> - </v>
      </c>
      <c r="I51" s="3"/>
      <c r="J51" s="90"/>
      <c r="K51" s="101"/>
      <c r="L51" s="102"/>
      <c r="M51" s="102"/>
      <c r="N51" s="172">
        <f t="shared" si="5"/>
        <v>0</v>
      </c>
      <c r="O51" s="92" t="str">
        <f t="shared" si="6"/>
        <v xml:space="preserve"> - </v>
      </c>
      <c r="P51" s="23"/>
    </row>
    <row r="52" spans="2:16" x14ac:dyDescent="0.25">
      <c r="B52" s="20"/>
      <c r="C52" s="84"/>
      <c r="D52" s="103"/>
      <c r="E52" s="25"/>
      <c r="F52" s="25"/>
      <c r="G52" s="106">
        <f t="shared" si="3"/>
        <v>0</v>
      </c>
      <c r="H52" s="92" t="str">
        <f t="shared" si="4"/>
        <v xml:space="preserve"> - </v>
      </c>
      <c r="I52" s="3"/>
      <c r="J52" s="90"/>
      <c r="K52" s="144"/>
      <c r="L52" s="102"/>
      <c r="M52" s="102"/>
      <c r="N52" s="172">
        <f t="shared" si="5"/>
        <v>0</v>
      </c>
      <c r="O52" s="92" t="str">
        <f t="shared" si="6"/>
        <v xml:space="preserve"> - </v>
      </c>
      <c r="P52" s="23"/>
    </row>
    <row r="53" spans="2:16" x14ac:dyDescent="0.25">
      <c r="B53" s="20"/>
      <c r="C53" s="84"/>
      <c r="D53" s="99"/>
      <c r="E53" s="25"/>
      <c r="F53" s="25"/>
      <c r="G53" s="106">
        <f t="shared" si="3"/>
        <v>0</v>
      </c>
      <c r="H53" s="92" t="str">
        <f t="shared" si="4"/>
        <v xml:space="preserve"> - </v>
      </c>
      <c r="I53" s="3"/>
      <c r="J53" s="90"/>
      <c r="K53" s="101"/>
      <c r="L53" s="102"/>
      <c r="M53" s="102"/>
      <c r="N53" s="172">
        <f t="shared" si="5"/>
        <v>0</v>
      </c>
      <c r="O53" s="92" t="str">
        <f t="shared" si="6"/>
        <v xml:space="preserve"> - </v>
      </c>
      <c r="P53" s="23"/>
    </row>
    <row r="54" spans="2:16" x14ac:dyDescent="0.25">
      <c r="B54" s="20"/>
      <c r="C54" s="84"/>
      <c r="D54" s="99"/>
      <c r="E54" s="25"/>
      <c r="F54" s="25"/>
      <c r="G54" s="172">
        <f t="shared" si="3"/>
        <v>0</v>
      </c>
      <c r="H54" s="86" t="str">
        <f t="shared" si="4"/>
        <v xml:space="preserve"> - </v>
      </c>
      <c r="I54" s="8"/>
      <c r="J54" s="84"/>
      <c r="K54" s="99"/>
      <c r="L54" s="25"/>
      <c r="M54" s="25"/>
      <c r="N54" s="172">
        <f t="shared" si="5"/>
        <v>0</v>
      </c>
      <c r="O54" s="86" t="str">
        <f t="shared" si="6"/>
        <v xml:space="preserve"> - </v>
      </c>
      <c r="P54" s="23"/>
    </row>
    <row r="55" spans="2:16" x14ac:dyDescent="0.25">
      <c r="B55" s="20"/>
      <c r="C55" s="84"/>
      <c r="D55" s="99"/>
      <c r="E55" s="25"/>
      <c r="F55" s="25"/>
      <c r="G55" s="172">
        <f t="shared" si="3"/>
        <v>0</v>
      </c>
      <c r="H55" s="86" t="str">
        <f t="shared" si="4"/>
        <v xml:space="preserve"> - </v>
      </c>
      <c r="I55" s="8"/>
      <c r="J55" s="84"/>
      <c r="K55" s="99"/>
      <c r="L55" s="25"/>
      <c r="M55" s="25"/>
      <c r="N55" s="172">
        <f t="shared" si="5"/>
        <v>0</v>
      </c>
      <c r="O55" s="86" t="str">
        <f t="shared" si="6"/>
        <v xml:space="preserve"> - </v>
      </c>
      <c r="P55" s="23"/>
    </row>
    <row r="56" spans="2:16" x14ac:dyDescent="0.25">
      <c r="B56" s="20"/>
      <c r="C56" s="85"/>
      <c r="D56" s="100"/>
      <c r="E56" s="62"/>
      <c r="F56" s="62"/>
      <c r="G56" s="185">
        <f t="shared" si="3"/>
        <v>0</v>
      </c>
      <c r="H56" s="87" t="str">
        <f t="shared" si="4"/>
        <v xml:space="preserve"> - </v>
      </c>
      <c r="I56" s="8"/>
      <c r="J56" s="85"/>
      <c r="K56" s="100"/>
      <c r="L56" s="62"/>
      <c r="M56" s="62"/>
      <c r="N56" s="185">
        <f t="shared" si="5"/>
        <v>0</v>
      </c>
      <c r="O56" s="87" t="str">
        <f t="shared" si="6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130.47400000000002</v>
      </c>
      <c r="F57" s="88">
        <f>+I12*1000</f>
        <v>107.67117</v>
      </c>
      <c r="G57" s="74">
        <f t="shared" si="3"/>
        <v>1</v>
      </c>
      <c r="H57" s="98">
        <f t="shared" si="4"/>
        <v>-0.17476914940907773</v>
      </c>
      <c r="I57" s="8"/>
      <c r="J57" s="96" t="s">
        <v>14</v>
      </c>
      <c r="K57" s="97"/>
      <c r="L57" s="88">
        <f>+H22*1000</f>
        <v>358264.76000000007</v>
      </c>
      <c r="M57" s="88">
        <f>+I22*1000</f>
        <v>1293426.7423599998</v>
      </c>
      <c r="N57" s="74">
        <f t="shared" si="5"/>
        <v>1</v>
      </c>
      <c r="O57" s="98">
        <f t="shared" si="6"/>
        <v>2.6102538869857019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"/>
    </row>
    <row r="65" spans="2:16" x14ac:dyDescent="0.25">
      <c r="B65" s="20"/>
      <c r="C65" s="245" t="s">
        <v>47</v>
      </c>
      <c r="D65" s="245"/>
      <c r="E65" s="245"/>
      <c r="F65" s="245"/>
      <c r="G65" s="245"/>
      <c r="H65" s="245"/>
      <c r="I65" s="159"/>
      <c r="J65" s="245" t="s">
        <v>48</v>
      </c>
      <c r="K65" s="245"/>
      <c r="L65" s="245"/>
      <c r="M65" s="245"/>
      <c r="N65" s="245"/>
      <c r="O65" s="245"/>
      <c r="P65" s="23"/>
    </row>
    <row r="66" spans="2:16" x14ac:dyDescent="0.25">
      <c r="B66" s="20"/>
      <c r="C66" s="246" t="s">
        <v>26</v>
      </c>
      <c r="D66" s="246"/>
      <c r="E66" s="246"/>
      <c r="F66" s="246"/>
      <c r="G66" s="246"/>
      <c r="H66" s="246"/>
      <c r="I66" s="8"/>
      <c r="J66" s="246" t="s">
        <v>26</v>
      </c>
      <c r="K66" s="246"/>
      <c r="L66" s="246"/>
      <c r="M66" s="246"/>
      <c r="N66" s="246"/>
      <c r="O66" s="246"/>
      <c r="P66" s="23"/>
    </row>
    <row r="67" spans="2:16" x14ac:dyDescent="0.25">
      <c r="B67" s="20"/>
      <c r="C67" s="242" t="s">
        <v>32</v>
      </c>
      <c r="D67" s="243"/>
      <c r="E67" s="77" t="s">
        <v>44</v>
      </c>
      <c r="F67" s="78" t="s">
        <v>45</v>
      </c>
      <c r="G67" s="78" t="s">
        <v>43</v>
      </c>
      <c r="H67" s="78" t="s">
        <v>21</v>
      </c>
      <c r="I67" s="8"/>
      <c r="J67" s="242" t="s">
        <v>12</v>
      </c>
      <c r="K67" s="243"/>
      <c r="L67" s="77" t="s">
        <v>44</v>
      </c>
      <c r="M67" s="78" t="s">
        <v>45</v>
      </c>
      <c r="N67" s="78" t="s">
        <v>20</v>
      </c>
      <c r="O67" s="78" t="s">
        <v>21</v>
      </c>
      <c r="P67" s="23"/>
    </row>
    <row r="68" spans="2:16" x14ac:dyDescent="0.25">
      <c r="B68" s="20"/>
      <c r="C68" s="145" t="s">
        <v>29</v>
      </c>
      <c r="D68" s="146"/>
      <c r="E68" s="192">
        <v>38.350999999999999</v>
      </c>
      <c r="F68" s="151">
        <v>43.005630000000004</v>
      </c>
      <c r="G68" s="193">
        <f t="shared" ref="G68:G84" si="7">+F68/F$86</f>
        <v>0.39941638973552535</v>
      </c>
      <c r="H68" s="194">
        <f>IFERROR(F68/E68-1," - ")</f>
        <v>0.12136919506662158</v>
      </c>
      <c r="I68" s="3"/>
      <c r="J68" s="145" t="s">
        <v>30</v>
      </c>
      <c r="K68" s="146"/>
      <c r="L68" s="192">
        <v>286737.83999999997</v>
      </c>
      <c r="M68" s="151">
        <v>815047.52851999993</v>
      </c>
      <c r="N68" s="193">
        <f t="shared" ref="N68:N84" si="8">+M68/M$86</f>
        <v>0.6301458767064424</v>
      </c>
      <c r="O68" s="194">
        <f>IFERROR(M68/L68-1," - ")</f>
        <v>1.8424833238612663</v>
      </c>
      <c r="P68" s="143"/>
    </row>
    <row r="69" spans="2:16" x14ac:dyDescent="0.25">
      <c r="B69" s="20"/>
      <c r="C69" s="147" t="s">
        <v>159</v>
      </c>
      <c r="D69" s="148"/>
      <c r="E69" s="195"/>
      <c r="F69" s="153">
        <v>34.494140000000002</v>
      </c>
      <c r="G69" s="196">
        <f t="shared" si="7"/>
        <v>0.32036560947559128</v>
      </c>
      <c r="H69" s="197" t="str">
        <f t="shared" ref="H69:H86" si="9">IFERROR(F69/E69-1," - ")</f>
        <v xml:space="preserve"> - </v>
      </c>
      <c r="I69" s="3"/>
      <c r="J69" s="147" t="s">
        <v>170</v>
      </c>
      <c r="K69" s="148"/>
      <c r="L69" s="195">
        <v>13478.592000000001</v>
      </c>
      <c r="M69" s="153">
        <v>197186.42712000001</v>
      </c>
      <c r="N69" s="196">
        <f t="shared" si="8"/>
        <v>0.15245272164406592</v>
      </c>
      <c r="O69" s="197">
        <f t="shared" ref="O69:O86" si="10">IFERROR(M69/L69-1," - ")</f>
        <v>13.629601305536958</v>
      </c>
      <c r="P69" s="143"/>
    </row>
    <row r="70" spans="2:16" x14ac:dyDescent="0.25">
      <c r="B70" s="20"/>
      <c r="C70" s="149" t="s">
        <v>170</v>
      </c>
      <c r="D70" s="150"/>
      <c r="E70" s="198">
        <v>7.56</v>
      </c>
      <c r="F70" s="152">
        <v>25.175000000000001</v>
      </c>
      <c r="G70" s="177">
        <f t="shared" si="7"/>
        <v>0.23381374977164268</v>
      </c>
      <c r="H70" s="199">
        <f t="shared" si="9"/>
        <v>2.3300264550264553</v>
      </c>
      <c r="I70" s="3"/>
      <c r="J70" s="149" t="s">
        <v>179</v>
      </c>
      <c r="K70" s="150"/>
      <c r="L70" s="198"/>
      <c r="M70" s="152">
        <v>88880.620569999999</v>
      </c>
      <c r="N70" s="177">
        <f t="shared" si="8"/>
        <v>6.8717166314210806E-2</v>
      </c>
      <c r="O70" s="199" t="str">
        <f t="shared" si="10"/>
        <v xml:space="preserve"> - </v>
      </c>
      <c r="P70" s="143"/>
    </row>
    <row r="71" spans="2:16" x14ac:dyDescent="0.25">
      <c r="B71" s="20"/>
      <c r="C71" s="90" t="s">
        <v>171</v>
      </c>
      <c r="D71" s="91"/>
      <c r="E71" s="102"/>
      <c r="F71" s="89">
        <v>4.99</v>
      </c>
      <c r="G71" s="106">
        <f t="shared" si="7"/>
        <v>4.6344810778967106E-2</v>
      </c>
      <c r="H71" s="104" t="str">
        <f t="shared" si="9"/>
        <v xml:space="preserve"> - </v>
      </c>
      <c r="I71" s="3"/>
      <c r="J71" s="90" t="s">
        <v>184</v>
      </c>
      <c r="K71" s="91"/>
      <c r="L71" s="102">
        <v>12772.999</v>
      </c>
      <c r="M71" s="89">
        <v>69165.152040000001</v>
      </c>
      <c r="N71" s="106">
        <f t="shared" si="8"/>
        <v>5.3474348236994505E-2</v>
      </c>
      <c r="O71" s="104">
        <f t="shared" si="10"/>
        <v>4.4149500865067006</v>
      </c>
      <c r="P71" s="143"/>
    </row>
    <row r="72" spans="2:16" x14ac:dyDescent="0.25">
      <c r="B72" s="20"/>
      <c r="C72" s="90" t="s">
        <v>30</v>
      </c>
      <c r="D72" s="91"/>
      <c r="E72" s="102"/>
      <c r="F72" s="89">
        <v>6.3999999999999994E-3</v>
      </c>
      <c r="G72" s="106">
        <f t="shared" si="7"/>
        <v>5.9440238273625142E-5</v>
      </c>
      <c r="H72" s="104" t="str">
        <f t="shared" si="9"/>
        <v xml:space="preserve"> - </v>
      </c>
      <c r="I72" s="3"/>
      <c r="J72" s="90" t="s">
        <v>192</v>
      </c>
      <c r="K72" s="91"/>
      <c r="L72" s="102"/>
      <c r="M72" s="89">
        <v>64843.245290000006</v>
      </c>
      <c r="N72" s="106">
        <f t="shared" si="8"/>
        <v>5.0132909090534458E-2</v>
      </c>
      <c r="O72" s="104" t="str">
        <f t="shared" si="10"/>
        <v xml:space="preserve"> - </v>
      </c>
      <c r="P72" s="143"/>
    </row>
    <row r="73" spans="2:16" x14ac:dyDescent="0.25">
      <c r="B73" s="20"/>
      <c r="C73" s="90" t="s">
        <v>172</v>
      </c>
      <c r="D73" s="91"/>
      <c r="E73" s="102">
        <v>16.148</v>
      </c>
      <c r="F73" s="89"/>
      <c r="G73" s="106">
        <f t="shared" si="7"/>
        <v>0</v>
      </c>
      <c r="H73" s="104">
        <f t="shared" si="9"/>
        <v>-1</v>
      </c>
      <c r="I73" s="3"/>
      <c r="J73" s="90" t="s">
        <v>195</v>
      </c>
      <c r="K73" s="91"/>
      <c r="L73" s="102"/>
      <c r="M73" s="89">
        <v>23387.754430000001</v>
      </c>
      <c r="N73" s="106">
        <f t="shared" si="8"/>
        <v>1.8082009335392633E-2</v>
      </c>
      <c r="O73" s="104" t="str">
        <f t="shared" si="10"/>
        <v xml:space="preserve"> - </v>
      </c>
      <c r="P73" s="23"/>
    </row>
    <row r="74" spans="2:16" x14ac:dyDescent="0.25">
      <c r="B74" s="20"/>
      <c r="C74" s="90" t="s">
        <v>173</v>
      </c>
      <c r="D74" s="91"/>
      <c r="E74" s="102">
        <v>6.89</v>
      </c>
      <c r="F74" s="89"/>
      <c r="G74" s="106">
        <f t="shared" si="7"/>
        <v>0</v>
      </c>
      <c r="H74" s="104">
        <f t="shared" si="9"/>
        <v>-1</v>
      </c>
      <c r="I74" s="3"/>
      <c r="J74" s="90" t="s">
        <v>177</v>
      </c>
      <c r="K74" s="91"/>
      <c r="L74" s="102">
        <v>12293.076999999999</v>
      </c>
      <c r="M74" s="89">
        <v>21613.086159999999</v>
      </c>
      <c r="N74" s="106">
        <f t="shared" si="8"/>
        <v>1.6709942242700612E-2</v>
      </c>
      <c r="O74" s="104">
        <f t="shared" si="10"/>
        <v>0.75815104387615895</v>
      </c>
      <c r="P74" s="23"/>
    </row>
    <row r="75" spans="2:16" x14ac:dyDescent="0.25">
      <c r="B75" s="20"/>
      <c r="C75" s="90" t="s">
        <v>35</v>
      </c>
      <c r="D75" s="91"/>
      <c r="E75" s="102">
        <v>10.8</v>
      </c>
      <c r="F75" s="89"/>
      <c r="G75" s="106">
        <f t="shared" si="7"/>
        <v>0</v>
      </c>
      <c r="H75" s="104">
        <f t="shared" si="9"/>
        <v>-1</v>
      </c>
      <c r="I75" s="3"/>
      <c r="J75" s="90" t="s">
        <v>29</v>
      </c>
      <c r="K75" s="91"/>
      <c r="L75" s="102">
        <v>6.0000000000000001E-3</v>
      </c>
      <c r="M75" s="89">
        <v>11652.6237</v>
      </c>
      <c r="N75" s="106">
        <f t="shared" si="8"/>
        <v>9.0091099235651353E-3</v>
      </c>
      <c r="O75" s="104">
        <f t="shared" si="10"/>
        <v>1942102.95</v>
      </c>
      <c r="P75" s="23"/>
    </row>
    <row r="76" spans="2:16" x14ac:dyDescent="0.25">
      <c r="B76" s="20"/>
      <c r="C76" s="90" t="s">
        <v>158</v>
      </c>
      <c r="D76" s="91"/>
      <c r="E76" s="102">
        <v>25</v>
      </c>
      <c r="F76" s="89"/>
      <c r="G76" s="106">
        <f t="shared" si="7"/>
        <v>0</v>
      </c>
      <c r="H76" s="104">
        <f t="shared" si="9"/>
        <v>-1</v>
      </c>
      <c r="I76" s="3"/>
      <c r="J76" s="90" t="s">
        <v>173</v>
      </c>
      <c r="K76" s="91"/>
      <c r="L76" s="102"/>
      <c r="M76" s="89">
        <v>1303.4732099999999</v>
      </c>
      <c r="N76" s="106">
        <f t="shared" si="8"/>
        <v>1.0077673263672198E-3</v>
      </c>
      <c r="O76" s="104" t="str">
        <f t="shared" si="10"/>
        <v xml:space="preserve"> - </v>
      </c>
      <c r="P76" s="23"/>
    </row>
    <row r="77" spans="2:16" x14ac:dyDescent="0.25">
      <c r="B77" s="20"/>
      <c r="C77" s="90" t="s">
        <v>157</v>
      </c>
      <c r="D77" s="91"/>
      <c r="E77" s="102">
        <v>17.337</v>
      </c>
      <c r="F77" s="89"/>
      <c r="G77" s="106">
        <f t="shared" si="7"/>
        <v>0</v>
      </c>
      <c r="H77" s="104">
        <f t="shared" si="9"/>
        <v>-1</v>
      </c>
      <c r="I77" s="3"/>
      <c r="J77" s="90" t="s">
        <v>31</v>
      </c>
      <c r="K77" s="91"/>
      <c r="L77" s="102">
        <v>433.54</v>
      </c>
      <c r="M77" s="89">
        <v>346.83132000000001</v>
      </c>
      <c r="N77" s="106">
        <f t="shared" si="8"/>
        <v>2.681491797263817E-4</v>
      </c>
      <c r="O77" s="104">
        <f t="shared" si="10"/>
        <v>-0.20000156848272366</v>
      </c>
      <c r="P77" s="23"/>
    </row>
    <row r="78" spans="2:16" x14ac:dyDescent="0.25">
      <c r="B78" s="20"/>
      <c r="C78" s="90" t="s">
        <v>174</v>
      </c>
      <c r="D78" s="91"/>
      <c r="E78" s="102">
        <v>3.9879999999999995</v>
      </c>
      <c r="F78" s="89"/>
      <c r="G78" s="106">
        <f t="shared" si="7"/>
        <v>0</v>
      </c>
      <c r="H78" s="104">
        <f t="shared" si="9"/>
        <v>-1</v>
      </c>
      <c r="I78" s="3"/>
      <c r="J78" s="90" t="s">
        <v>169</v>
      </c>
      <c r="K78" s="91"/>
      <c r="L78" s="102">
        <v>1.381</v>
      </c>
      <c r="M78" s="89"/>
      <c r="N78" s="106">
        <f t="shared" si="8"/>
        <v>0</v>
      </c>
      <c r="O78" s="104">
        <f t="shared" si="10"/>
        <v>-1</v>
      </c>
      <c r="P78" s="23"/>
    </row>
    <row r="79" spans="2:16" x14ac:dyDescent="0.25">
      <c r="B79" s="20"/>
      <c r="C79" s="90" t="s">
        <v>175</v>
      </c>
      <c r="D79" s="91"/>
      <c r="E79" s="102">
        <v>4.4000000000000004</v>
      </c>
      <c r="F79" s="89"/>
      <c r="G79" s="106">
        <f t="shared" si="7"/>
        <v>0</v>
      </c>
      <c r="H79" s="104">
        <f t="shared" si="9"/>
        <v>-1</v>
      </c>
      <c r="I79" s="3"/>
      <c r="J79" s="90" t="s">
        <v>163</v>
      </c>
      <c r="K79" s="91"/>
      <c r="L79" s="102">
        <v>14480.915000000001</v>
      </c>
      <c r="M79" s="89"/>
      <c r="N79" s="106">
        <f t="shared" si="8"/>
        <v>0</v>
      </c>
      <c r="O79" s="104">
        <f t="shared" si="10"/>
        <v>-1</v>
      </c>
      <c r="P79" s="23"/>
    </row>
    <row r="80" spans="2:16" x14ac:dyDescent="0.25">
      <c r="B80" s="20"/>
      <c r="C80" s="90"/>
      <c r="D80" s="91"/>
      <c r="E80" s="102"/>
      <c r="F80" s="89"/>
      <c r="G80" s="106">
        <f t="shared" si="7"/>
        <v>0</v>
      </c>
      <c r="H80" s="104" t="str">
        <f t="shared" si="9"/>
        <v xml:space="preserve"> - </v>
      </c>
      <c r="I80" s="3"/>
      <c r="J80" s="90" t="s">
        <v>182</v>
      </c>
      <c r="K80" s="91"/>
      <c r="L80" s="102">
        <v>2550.9839999999999</v>
      </c>
      <c r="M80" s="89"/>
      <c r="N80" s="106">
        <f t="shared" si="8"/>
        <v>0</v>
      </c>
      <c r="O80" s="104">
        <f t="shared" si="10"/>
        <v>-1</v>
      </c>
      <c r="P80" s="23"/>
    </row>
    <row r="81" spans="2:16" x14ac:dyDescent="0.25">
      <c r="B81" s="20"/>
      <c r="C81" s="90"/>
      <c r="D81" s="91"/>
      <c r="E81" s="102"/>
      <c r="F81" s="115"/>
      <c r="G81" s="106">
        <f t="shared" si="7"/>
        <v>0</v>
      </c>
      <c r="H81" s="104" t="str">
        <f t="shared" si="9"/>
        <v xml:space="preserve"> - </v>
      </c>
      <c r="I81" s="3"/>
      <c r="J81" s="90" t="s">
        <v>196</v>
      </c>
      <c r="K81" s="91"/>
      <c r="L81" s="102">
        <v>79.543000000000006</v>
      </c>
      <c r="M81" s="115"/>
      <c r="N81" s="106">
        <f t="shared" si="8"/>
        <v>0</v>
      </c>
      <c r="O81" s="104">
        <f t="shared" si="10"/>
        <v>-1</v>
      </c>
      <c r="P81" s="23"/>
    </row>
    <row r="82" spans="2:16" x14ac:dyDescent="0.25">
      <c r="B82" s="20"/>
      <c r="C82" s="90"/>
      <c r="D82" s="91"/>
      <c r="E82" s="102"/>
      <c r="F82" s="89"/>
      <c r="G82" s="106">
        <f t="shared" si="7"/>
        <v>0</v>
      </c>
      <c r="H82" s="104" t="str">
        <f t="shared" si="9"/>
        <v xml:space="preserve"> - </v>
      </c>
      <c r="I82" s="3"/>
      <c r="J82" s="90" t="s">
        <v>176</v>
      </c>
      <c r="K82" s="91"/>
      <c r="L82" s="102">
        <v>15435.883000000002</v>
      </c>
      <c r="M82" s="89"/>
      <c r="N82" s="106">
        <f t="shared" si="8"/>
        <v>0</v>
      </c>
      <c r="O82" s="104">
        <f t="shared" si="10"/>
        <v>-1</v>
      </c>
      <c r="P82" s="23"/>
    </row>
    <row r="83" spans="2:16" x14ac:dyDescent="0.25">
      <c r="B83" s="20"/>
      <c r="C83" s="90"/>
      <c r="D83" s="95"/>
      <c r="E83" s="102"/>
      <c r="F83" s="89"/>
      <c r="G83" s="106">
        <f t="shared" si="7"/>
        <v>0</v>
      </c>
      <c r="H83" s="104" t="str">
        <f t="shared" si="9"/>
        <v xml:space="preserve"> - </v>
      </c>
      <c r="I83" s="3"/>
      <c r="J83" s="90"/>
      <c r="K83" s="95"/>
      <c r="L83" s="102"/>
      <c r="M83" s="89"/>
      <c r="N83" s="106">
        <f t="shared" si="8"/>
        <v>0</v>
      </c>
      <c r="O83" s="104" t="str">
        <f t="shared" si="10"/>
        <v xml:space="preserve"> - </v>
      </c>
      <c r="P83" s="23"/>
    </row>
    <row r="84" spans="2:16" x14ac:dyDescent="0.25">
      <c r="B84" s="20"/>
      <c r="C84" s="90"/>
      <c r="D84" s="91"/>
      <c r="E84" s="102"/>
      <c r="F84" s="89"/>
      <c r="G84" s="106">
        <f t="shared" si="7"/>
        <v>0</v>
      </c>
      <c r="H84" s="104" t="str">
        <f t="shared" si="9"/>
        <v xml:space="preserve"> - </v>
      </c>
      <c r="I84" s="3"/>
      <c r="J84" s="90"/>
      <c r="K84" s="91"/>
      <c r="L84" s="102"/>
      <c r="M84" s="89"/>
      <c r="N84" s="106">
        <f t="shared" si="8"/>
        <v>0</v>
      </c>
      <c r="O84" s="104" t="str">
        <f t="shared" si="10"/>
        <v xml:space="preserve"> - 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0</v>
      </c>
      <c r="F85" s="102">
        <f>+F86-SUM(F68:F84)</f>
        <v>0</v>
      </c>
      <c r="G85" s="107">
        <f>+F85/F$86</f>
        <v>0</v>
      </c>
      <c r="H85" s="105" t="str">
        <f t="shared" si="9"/>
        <v xml:space="preserve"> - </v>
      </c>
      <c r="I85" s="3"/>
      <c r="J85" s="93" t="s">
        <v>33</v>
      </c>
      <c r="K85" s="94"/>
      <c r="L85" s="102">
        <f>+L86-SUM(L68:L84)</f>
        <v>0</v>
      </c>
      <c r="M85" s="102">
        <f>+M86-SUM(M68:M84)</f>
        <v>0</v>
      </c>
      <c r="N85" s="107">
        <f>+M85/M$86</f>
        <v>0</v>
      </c>
      <c r="O85" s="105" t="str">
        <f t="shared" si="10"/>
        <v xml:space="preserve"> - </v>
      </c>
      <c r="P85" s="23"/>
    </row>
    <row r="86" spans="2:16" x14ac:dyDescent="0.25">
      <c r="B86" s="20"/>
      <c r="C86" s="96" t="s">
        <v>3</v>
      </c>
      <c r="D86" s="97"/>
      <c r="E86" s="88">
        <f>+E57</f>
        <v>130.47400000000002</v>
      </c>
      <c r="F86" s="88">
        <f>+F57</f>
        <v>107.67117</v>
      </c>
      <c r="G86" s="74">
        <f>+F86/F$86</f>
        <v>1</v>
      </c>
      <c r="H86" s="98">
        <f t="shared" si="9"/>
        <v>-0.17476914940907773</v>
      </c>
      <c r="I86" s="8"/>
      <c r="J86" s="96" t="s">
        <v>14</v>
      </c>
      <c r="K86" s="97"/>
      <c r="L86" s="88">
        <f>+L57</f>
        <v>358264.76000000007</v>
      </c>
      <c r="M86" s="88">
        <f>+M57</f>
        <v>1293426.7423599998</v>
      </c>
      <c r="N86" s="74">
        <f>+M86/M$86</f>
        <v>1</v>
      </c>
      <c r="O86" s="98">
        <f t="shared" si="10"/>
        <v>2.6102538869857019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sortState ref="J106:M107">
    <sortCondition descending="1" ref="M106:M107"/>
  </sortState>
  <mergeCells count="19">
    <mergeCell ref="C36:D36"/>
    <mergeCell ref="J36:K36"/>
    <mergeCell ref="C33:O33"/>
    <mergeCell ref="C34:H34"/>
    <mergeCell ref="J34:O34"/>
    <mergeCell ref="C35:H35"/>
    <mergeCell ref="J35:O35"/>
    <mergeCell ref="F10:L10"/>
    <mergeCell ref="F11:G11"/>
    <mergeCell ref="B1:P1"/>
    <mergeCell ref="C7:O8"/>
    <mergeCell ref="F9:L9"/>
    <mergeCell ref="C67:D67"/>
    <mergeCell ref="J67:K67"/>
    <mergeCell ref="C64:O64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3CB6784D-9188-495E-B0D1-D5E2D0B0634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6" id="{AEBD7F6E-97AA-4CB8-AF0B-17701B05538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H37:H56</xm:sqref>
        </x14:conditionalFormatting>
        <x14:conditionalFormatting xmlns:xm="http://schemas.microsoft.com/office/excel/2006/main">
          <x14:cfRule type="iconSet" priority="5" id="{1E021834-C367-4776-8BAB-2B5370F313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  <x14:conditionalFormatting xmlns:xm="http://schemas.microsoft.com/office/excel/2006/main">
          <x14:cfRule type="iconSet" priority="2" id="{3D12AA20-9330-4B29-9DC1-D753B082FB9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1" id="{D71E3AE6-24BE-44FE-B9C0-EF95E37BB16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C13" sqref="C13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1" t="s">
        <v>207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6" x14ac:dyDescent="0.25">
      <c r="B2" s="189" t="str">
        <f>+B6</f>
        <v>1. Exportaciones por tipo y sector</v>
      </c>
      <c r="C2" s="190"/>
      <c r="D2" s="190"/>
      <c r="E2" s="190"/>
      <c r="F2" s="190"/>
      <c r="G2" s="190"/>
      <c r="H2" s="190"/>
      <c r="I2" s="189"/>
      <c r="J2" s="189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89" t="str">
        <f>+B32</f>
        <v>2. Principales productos exportados</v>
      </c>
      <c r="C3" s="189"/>
      <c r="D3" s="189"/>
      <c r="E3" s="189"/>
      <c r="F3" s="189"/>
      <c r="G3" s="189"/>
      <c r="H3" s="191"/>
      <c r="I3" s="189"/>
      <c r="J3" s="189"/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62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</row>
    <row r="7" spans="2:16" ht="15" customHeight="1" x14ac:dyDescent="0.25">
      <c r="B7" s="20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US$ 136.4 millones, creciendo en 29.3% respecto al I semestre del 2016. De otro lado el 93.4% de estas exportaciones fueron de tipo Tradicional, en tanto las exportaciones No Tradicional representaron el 6.6%.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</row>
    <row r="8" spans="2:16" x14ac:dyDescent="0.25">
      <c r="B8" s="20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</row>
    <row r="9" spans="2:16" x14ac:dyDescent="0.25">
      <c r="B9" s="20"/>
      <c r="C9" s="8"/>
      <c r="D9" s="8"/>
      <c r="E9" s="8"/>
      <c r="F9" s="248" t="s">
        <v>40</v>
      </c>
      <c r="G9" s="248"/>
      <c r="H9" s="248"/>
      <c r="I9" s="248"/>
      <c r="J9" s="248"/>
      <c r="K9" s="248"/>
      <c r="L9" s="248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42" t="s">
        <v>12</v>
      </c>
      <c r="G11" s="243"/>
      <c r="H11" s="77" t="s">
        <v>44</v>
      </c>
      <c r="I11" s="78" t="s">
        <v>45</v>
      </c>
      <c r="J11" s="78" t="s">
        <v>43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7.6047049999999956</v>
      </c>
      <c r="I12" s="79">
        <v>8.9490259600000002</v>
      </c>
      <c r="J12" s="69">
        <f t="shared" ref="J12:J27" si="0">IFERROR(I12/I$27, " - ")</f>
        <v>6.5612303845475756E-2</v>
      </c>
      <c r="K12" s="70">
        <f>IFERROR(I12/H12-1," - ")</f>
        <v>0.17677489922357337</v>
      </c>
      <c r="L12" s="166">
        <f>IFERROR(I12-H12, " - ")</f>
        <v>1.3443209600000046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6.7980139999999949</v>
      </c>
      <c r="I13" s="61">
        <v>8.6068762500000009</v>
      </c>
      <c r="J13" s="69">
        <f t="shared" si="0"/>
        <v>6.3103736898245513E-2</v>
      </c>
      <c r="K13" s="65">
        <f t="shared" ref="K13:K27" si="1">IFERROR(I13/H13-1," - ")</f>
        <v>0.26608686742922383</v>
      </c>
      <c r="L13" s="167">
        <f t="shared" ref="L13:L27" si="2">IFERROR(I13-H13, " - ")</f>
        <v>1.808862250000006</v>
      </c>
      <c r="M13" s="8"/>
      <c r="N13" s="171"/>
      <c r="O13" s="171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3.2285E-3</v>
      </c>
      <c r="I14" s="61">
        <v>1.5299999999999998E-4</v>
      </c>
      <c r="J14" s="73">
        <f t="shared" si="0"/>
        <v>1.1217625843559167E-6</v>
      </c>
      <c r="K14" s="64">
        <f t="shared" si="1"/>
        <v>-0.9526095710082082</v>
      </c>
      <c r="L14" s="168">
        <f t="shared" si="2"/>
        <v>-3.0755000000000001E-3</v>
      </c>
      <c r="M14" s="8"/>
      <c r="N14" s="171"/>
      <c r="O14" s="171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/>
      <c r="I15" s="61">
        <v>0</v>
      </c>
      <c r="J15" s="73">
        <f t="shared" si="0"/>
        <v>0</v>
      </c>
      <c r="K15" s="64" t="str">
        <f t="shared" si="1"/>
        <v xml:space="preserve"> - </v>
      </c>
      <c r="L15" s="168">
        <f t="shared" si="2"/>
        <v>0</v>
      </c>
      <c r="M15" s="8"/>
      <c r="N15" s="171"/>
      <c r="O15" s="171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/>
      <c r="I16" s="61">
        <v>8.6108599999999997E-3</v>
      </c>
      <c r="J16" s="73">
        <f t="shared" si="0"/>
        <v>6.3132944883182931E-5</v>
      </c>
      <c r="K16" s="64" t="str">
        <f t="shared" si="1"/>
        <v xml:space="preserve"> - </v>
      </c>
      <c r="L16" s="168">
        <f t="shared" si="2"/>
        <v>8.6108599999999997E-3</v>
      </c>
      <c r="M16" s="8"/>
      <c r="N16" s="171"/>
      <c r="O16" s="171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/>
      <c r="I17" s="61">
        <v>0</v>
      </c>
      <c r="J17" s="73">
        <f t="shared" si="0"/>
        <v>0</v>
      </c>
      <c r="K17" s="64" t="str">
        <f t="shared" si="1"/>
        <v xml:space="preserve"> - </v>
      </c>
      <c r="L17" s="168">
        <f t="shared" si="2"/>
        <v>0</v>
      </c>
      <c r="M17" s="8"/>
      <c r="N17" s="171"/>
      <c r="O17" s="171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3.8680999999999993E-2</v>
      </c>
      <c r="I18" s="61">
        <v>9.0005000000000016E-3</v>
      </c>
      <c r="J18" s="73">
        <f t="shared" si="0"/>
        <v>6.598970026467602E-5</v>
      </c>
      <c r="K18" s="64">
        <f t="shared" si="1"/>
        <v>-0.76731470230862686</v>
      </c>
      <c r="L18" s="168">
        <f t="shared" si="2"/>
        <v>-2.9680499999999992E-2</v>
      </c>
      <c r="M18" s="8"/>
      <c r="N18" s="171"/>
      <c r="O18" s="171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5.3212999999999996E-2</v>
      </c>
      <c r="I19" s="61">
        <v>0.1090539</v>
      </c>
      <c r="J19" s="73">
        <f t="shared" si="0"/>
        <v>7.9955937711171049E-4</v>
      </c>
      <c r="K19" s="64">
        <f t="shared" si="1"/>
        <v>1.0493845488884297</v>
      </c>
      <c r="L19" s="168">
        <f t="shared" si="2"/>
        <v>5.5840899999999999E-2</v>
      </c>
      <c r="M19" s="8"/>
      <c r="N19" s="171"/>
      <c r="O19" s="171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/>
      <c r="I20" s="61">
        <v>4.2000000000000004E-5</v>
      </c>
      <c r="J20" s="73">
        <f t="shared" si="0"/>
        <v>3.0793482707809487E-7</v>
      </c>
      <c r="K20" s="64" t="str">
        <f t="shared" si="1"/>
        <v xml:space="preserve"> - </v>
      </c>
      <c r="L20" s="168">
        <f t="shared" si="2"/>
        <v>4.2000000000000004E-5</v>
      </c>
      <c r="M20" s="8"/>
      <c r="N20" s="171"/>
      <c r="O20" s="171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0.71156849999999994</v>
      </c>
      <c r="I21" s="63">
        <v>0.21528944999999994</v>
      </c>
      <c r="J21" s="74">
        <f t="shared" si="0"/>
        <v>1.5784552275592409E-3</v>
      </c>
      <c r="K21" s="66">
        <f t="shared" si="1"/>
        <v>-0.69744381602052374</v>
      </c>
      <c r="L21" s="169">
        <f t="shared" si="2"/>
        <v>-0.49627905</v>
      </c>
      <c r="M21" s="8"/>
      <c r="N21" s="171"/>
      <c r="O21" s="171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97.860445000000027</v>
      </c>
      <c r="I22" s="79">
        <v>127.44347111</v>
      </c>
      <c r="J22" s="72">
        <f t="shared" si="0"/>
        <v>0.93438769615452433</v>
      </c>
      <c r="K22" s="72">
        <f t="shared" si="1"/>
        <v>0.30229809510880479</v>
      </c>
      <c r="L22" s="170">
        <f t="shared" si="2"/>
        <v>29.583026109999977</v>
      </c>
      <c r="M22" s="8"/>
      <c r="N22" s="161"/>
      <c r="O22" s="161"/>
      <c r="P22" s="23"/>
    </row>
    <row r="23" spans="2:16" x14ac:dyDescent="0.25">
      <c r="B23" s="20"/>
      <c r="C23" s="8"/>
      <c r="D23" s="8"/>
      <c r="E23" s="8"/>
      <c r="F23" s="59" t="s">
        <v>15</v>
      </c>
      <c r="G23" s="60" t="s">
        <v>46</v>
      </c>
      <c r="H23" s="25">
        <v>5.1293999999999999E-2</v>
      </c>
      <c r="I23" s="61">
        <v>0</v>
      </c>
      <c r="J23" s="73">
        <f t="shared" si="0"/>
        <v>0</v>
      </c>
      <c r="K23" s="64">
        <f t="shared" si="1"/>
        <v>-1</v>
      </c>
      <c r="L23" s="168">
        <f t="shared" si="2"/>
        <v>-5.1293999999999999E-2</v>
      </c>
      <c r="M23" s="81"/>
      <c r="N23" s="171"/>
      <c r="O23" s="171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97.562935000000024</v>
      </c>
      <c r="I24" s="61">
        <v>127.44347111</v>
      </c>
      <c r="J24" s="73">
        <f>IFERROR(I24/I$27, " - ")</f>
        <v>0.93438769615452433</v>
      </c>
      <c r="K24" s="64">
        <f t="shared" si="1"/>
        <v>0.30626934409056039</v>
      </c>
      <c r="L24" s="168">
        <f t="shared" si="2"/>
        <v>29.88053610999998</v>
      </c>
      <c r="M24" s="8"/>
      <c r="N24" s="171"/>
      <c r="O24" s="171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0.24621600000000002</v>
      </c>
      <c r="I25" s="61">
        <v>0</v>
      </c>
      <c r="J25" s="73">
        <f t="shared" si="0"/>
        <v>0</v>
      </c>
      <c r="K25" s="64">
        <f t="shared" si="1"/>
        <v>-1</v>
      </c>
      <c r="L25" s="168">
        <f t="shared" si="2"/>
        <v>-0.24621600000000002</v>
      </c>
      <c r="M25" s="8"/>
      <c r="N25" s="171"/>
      <c r="O25" s="171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/>
      <c r="I26" s="63">
        <v>0</v>
      </c>
      <c r="J26" s="74">
        <f t="shared" si="0"/>
        <v>0</v>
      </c>
      <c r="K26" s="66" t="str">
        <f t="shared" si="1"/>
        <v xml:space="preserve"> - </v>
      </c>
      <c r="L26" s="169">
        <f t="shared" si="2"/>
        <v>0</v>
      </c>
      <c r="M26" s="8"/>
      <c r="N26" s="171"/>
      <c r="O26" s="171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105.46515000000002</v>
      </c>
      <c r="I27" s="80">
        <f>+I22+I12</f>
        <v>136.39249706999999</v>
      </c>
      <c r="J27" s="74">
        <f t="shared" si="0"/>
        <v>1</v>
      </c>
      <c r="K27" s="74">
        <f t="shared" si="1"/>
        <v>0.29324707801581806</v>
      </c>
      <c r="L27" s="170">
        <f t="shared" si="2"/>
        <v>30.927347069999968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3"/>
    </row>
    <row r="34" spans="2:16" x14ac:dyDescent="0.25">
      <c r="B34" s="20"/>
      <c r="C34" s="245" t="s">
        <v>41</v>
      </c>
      <c r="D34" s="245"/>
      <c r="E34" s="245"/>
      <c r="F34" s="245"/>
      <c r="G34" s="245"/>
      <c r="H34" s="245"/>
      <c r="I34" s="209"/>
      <c r="J34" s="245" t="s">
        <v>42</v>
      </c>
      <c r="K34" s="245"/>
      <c r="L34" s="245"/>
      <c r="M34" s="245"/>
      <c r="N34" s="245"/>
      <c r="O34" s="245"/>
      <c r="P34" s="23"/>
    </row>
    <row r="35" spans="2:16" x14ac:dyDescent="0.25">
      <c r="B35" s="20"/>
      <c r="C35" s="246" t="s">
        <v>26</v>
      </c>
      <c r="D35" s="246"/>
      <c r="E35" s="246"/>
      <c r="F35" s="246"/>
      <c r="G35" s="246"/>
      <c r="H35" s="246"/>
      <c r="I35" s="8"/>
      <c r="J35" s="246" t="s">
        <v>26</v>
      </c>
      <c r="K35" s="246"/>
      <c r="L35" s="246"/>
      <c r="M35" s="246"/>
      <c r="N35" s="246"/>
      <c r="O35" s="246"/>
      <c r="P35" s="23"/>
    </row>
    <row r="36" spans="2:16" x14ac:dyDescent="0.25">
      <c r="B36" s="20"/>
      <c r="C36" s="242" t="s">
        <v>12</v>
      </c>
      <c r="D36" s="243"/>
      <c r="E36" s="77" t="s">
        <v>44</v>
      </c>
      <c r="F36" s="78" t="s">
        <v>45</v>
      </c>
      <c r="G36" s="78" t="s">
        <v>43</v>
      </c>
      <c r="H36" s="78" t="s">
        <v>21</v>
      </c>
      <c r="I36" s="8"/>
      <c r="J36" s="242" t="s">
        <v>12</v>
      </c>
      <c r="K36" s="243"/>
      <c r="L36" s="77" t="s">
        <v>44</v>
      </c>
      <c r="M36" s="78" t="s">
        <v>45</v>
      </c>
      <c r="N36" s="78" t="s">
        <v>20</v>
      </c>
      <c r="O36" s="78" t="s">
        <v>21</v>
      </c>
      <c r="P36" s="23"/>
    </row>
    <row r="37" spans="2:16" x14ac:dyDescent="0.25">
      <c r="B37" s="20"/>
      <c r="C37" s="216" t="s">
        <v>4</v>
      </c>
      <c r="D37" s="218"/>
      <c r="E37" s="219">
        <v>6798.014000000001</v>
      </c>
      <c r="F37" s="219">
        <v>8606.8762499999975</v>
      </c>
      <c r="G37" s="220">
        <f>+F37/F$57</f>
        <v>0.96176682115692469</v>
      </c>
      <c r="H37" s="221">
        <f>IFERROR(F37/E37-1," - ")</f>
        <v>0.26608686742922205</v>
      </c>
      <c r="I37" s="174"/>
      <c r="J37" s="227" t="s">
        <v>16</v>
      </c>
      <c r="K37" s="186"/>
      <c r="L37" s="180">
        <v>97562.935000000027</v>
      </c>
      <c r="M37" s="180">
        <v>127443.47111000003</v>
      </c>
      <c r="N37" s="181">
        <f>+M37/M$57</f>
        <v>1.0000000000000002</v>
      </c>
      <c r="O37" s="182">
        <f>IFERROR(M37/L37-1," - ")</f>
        <v>0.30626934409056061</v>
      </c>
      <c r="P37" s="23"/>
    </row>
    <row r="38" spans="2:16" x14ac:dyDescent="0.25">
      <c r="B38" s="20"/>
      <c r="C38" s="183" t="s">
        <v>92</v>
      </c>
      <c r="D38" s="99"/>
      <c r="E38" s="25">
        <v>3018.0239999999999</v>
      </c>
      <c r="F38" s="25">
        <v>4637.8756399999993</v>
      </c>
      <c r="G38" s="106">
        <f t="shared" ref="G38:G57" si="3">+F38/F$57</f>
        <v>0.51825479786629192</v>
      </c>
      <c r="H38" s="92">
        <f t="shared" ref="H38:H57" si="4">IFERROR(F38/E38-1," - ")</f>
        <v>0.53672589747463895</v>
      </c>
      <c r="I38" s="3"/>
      <c r="J38" s="215" t="s">
        <v>80</v>
      </c>
      <c r="K38" s="173"/>
      <c r="L38" s="102">
        <v>90643.396000000022</v>
      </c>
      <c r="M38" s="102">
        <v>115416.31749000003</v>
      </c>
      <c r="N38" s="172">
        <f t="shared" ref="N38:N57" si="5">+M38/M$57</f>
        <v>0.90562754203690043</v>
      </c>
      <c r="O38" s="92">
        <f t="shared" ref="O38:O57" si="6">IFERROR(M38/L38-1," - ")</f>
        <v>0.27330089761861975</v>
      </c>
      <c r="P38" s="23"/>
    </row>
    <row r="39" spans="2:16" x14ac:dyDescent="0.25">
      <c r="B39" s="20"/>
      <c r="C39" s="183" t="s">
        <v>93</v>
      </c>
      <c r="D39" s="99"/>
      <c r="E39" s="25">
        <v>187.6</v>
      </c>
      <c r="F39" s="25">
        <v>1866.4077799999998</v>
      </c>
      <c r="G39" s="106">
        <f t="shared" si="3"/>
        <v>0.20855987996262329</v>
      </c>
      <c r="H39" s="92">
        <f t="shared" si="4"/>
        <v>8.9488687633262245</v>
      </c>
      <c r="I39" s="3"/>
      <c r="J39" s="215" t="s">
        <v>79</v>
      </c>
      <c r="K39" s="101"/>
      <c r="L39" s="102">
        <v>620.91399999999999</v>
      </c>
      <c r="M39" s="102">
        <v>10869.229659999999</v>
      </c>
      <c r="N39" s="172">
        <f t="shared" si="5"/>
        <v>8.5286673105587851E-2</v>
      </c>
      <c r="O39" s="92">
        <f t="shared" si="6"/>
        <v>16.505209513716874</v>
      </c>
      <c r="P39" s="23"/>
    </row>
    <row r="40" spans="2:16" x14ac:dyDescent="0.25">
      <c r="B40" s="20"/>
      <c r="C40" s="183" t="s">
        <v>94</v>
      </c>
      <c r="D40" s="99"/>
      <c r="E40" s="25">
        <v>2018.3990000000003</v>
      </c>
      <c r="F40" s="25">
        <v>769.17553999999996</v>
      </c>
      <c r="G40" s="106">
        <f t="shared" si="3"/>
        <v>8.5950755248451624E-2</v>
      </c>
      <c r="H40" s="92">
        <f t="shared" si="4"/>
        <v>-0.61891799391497926</v>
      </c>
      <c r="I40" s="3"/>
      <c r="J40" s="215" t="s">
        <v>81</v>
      </c>
      <c r="K40" s="101"/>
      <c r="L40" s="102">
        <v>2863.0070000000001</v>
      </c>
      <c r="M40" s="102">
        <v>1072.4969799999999</v>
      </c>
      <c r="N40" s="172">
        <f t="shared" si="5"/>
        <v>8.4154721356757296E-3</v>
      </c>
      <c r="O40" s="92">
        <f t="shared" si="6"/>
        <v>-0.62539491520628498</v>
      </c>
      <c r="P40" s="23"/>
    </row>
    <row r="41" spans="2:16" x14ac:dyDescent="0.25">
      <c r="B41" s="20"/>
      <c r="C41" s="183" t="s">
        <v>95</v>
      </c>
      <c r="D41" s="99"/>
      <c r="E41" s="25"/>
      <c r="F41" s="25">
        <v>604.75758000000008</v>
      </c>
      <c r="G41" s="106">
        <f t="shared" si="3"/>
        <v>6.7578033933874071E-2</v>
      </c>
      <c r="H41" s="92" t="str">
        <f t="shared" si="4"/>
        <v xml:space="preserve"> - </v>
      </c>
      <c r="I41" s="3"/>
      <c r="J41" s="215" t="s">
        <v>82</v>
      </c>
      <c r="K41" s="101"/>
      <c r="L41" s="102"/>
      <c r="M41" s="102">
        <v>85.42698</v>
      </c>
      <c r="N41" s="172">
        <f t="shared" si="5"/>
        <v>6.7031272183622182E-4</v>
      </c>
      <c r="O41" s="92" t="str">
        <f t="shared" si="6"/>
        <v xml:space="preserve"> - </v>
      </c>
      <c r="P41" s="23"/>
    </row>
    <row r="42" spans="2:16" x14ac:dyDescent="0.25">
      <c r="B42" s="20"/>
      <c r="C42" s="183" t="s">
        <v>64</v>
      </c>
      <c r="D42" s="99"/>
      <c r="E42" s="25">
        <v>942.69400000000007</v>
      </c>
      <c r="F42" s="25">
        <v>249.85135999999997</v>
      </c>
      <c r="G42" s="106">
        <f t="shared" si="3"/>
        <v>2.7919391575884973E-2</v>
      </c>
      <c r="H42" s="92">
        <f t="shared" si="4"/>
        <v>-0.73496027342912984</v>
      </c>
      <c r="I42" s="3"/>
      <c r="J42" s="215" t="s">
        <v>83</v>
      </c>
      <c r="K42" s="101"/>
      <c r="L42" s="102">
        <v>3435.6179999999999</v>
      </c>
      <c r="M42" s="102"/>
      <c r="N42" s="172">
        <f t="shared" si="5"/>
        <v>0</v>
      </c>
      <c r="O42" s="92">
        <f t="shared" si="6"/>
        <v>-1</v>
      </c>
      <c r="P42" s="23"/>
    </row>
    <row r="43" spans="2:16" x14ac:dyDescent="0.25">
      <c r="B43" s="20"/>
      <c r="C43" s="183" t="s">
        <v>89</v>
      </c>
      <c r="D43" s="99"/>
      <c r="E43" s="25">
        <v>164.50700000000001</v>
      </c>
      <c r="F43" s="25">
        <v>123.8896</v>
      </c>
      <c r="G43" s="106">
        <f t="shared" si="3"/>
        <v>1.3843920059429573E-2</v>
      </c>
      <c r="H43" s="92">
        <f t="shared" si="4"/>
        <v>-0.24690377917049122</v>
      </c>
      <c r="I43" s="3"/>
      <c r="J43" s="90"/>
      <c r="K43" s="101"/>
      <c r="L43" s="102"/>
      <c r="M43" s="102"/>
      <c r="N43" s="172">
        <f t="shared" si="5"/>
        <v>0</v>
      </c>
      <c r="O43" s="92" t="str">
        <f t="shared" si="6"/>
        <v xml:space="preserve"> - </v>
      </c>
      <c r="P43" s="23"/>
    </row>
    <row r="44" spans="2:16" x14ac:dyDescent="0.25">
      <c r="B44" s="20"/>
      <c r="C44" s="183" t="s">
        <v>63</v>
      </c>
      <c r="D44" s="99"/>
      <c r="E44" s="25"/>
      <c r="F44" s="25">
        <v>55.8</v>
      </c>
      <c r="G44" s="106">
        <f t="shared" si="3"/>
        <v>6.2353154689027178E-3</v>
      </c>
      <c r="H44" s="92" t="str">
        <f t="shared" si="4"/>
        <v xml:space="preserve"> - </v>
      </c>
      <c r="I44" s="3"/>
      <c r="J44" s="90"/>
      <c r="K44" s="101"/>
      <c r="L44" s="102"/>
      <c r="M44" s="102"/>
      <c r="N44" s="172">
        <f t="shared" si="5"/>
        <v>0</v>
      </c>
      <c r="O44" s="92" t="str">
        <f t="shared" si="6"/>
        <v xml:space="preserve"> - </v>
      </c>
      <c r="P44" s="23"/>
    </row>
    <row r="45" spans="2:16" x14ac:dyDescent="0.25">
      <c r="B45" s="20"/>
      <c r="C45" s="183" t="s">
        <v>102</v>
      </c>
      <c r="D45" s="99"/>
      <c r="E45" s="25">
        <v>5.4089999999999998</v>
      </c>
      <c r="F45" s="25">
        <v>28.582050000000002</v>
      </c>
      <c r="G45" s="106">
        <f t="shared" si="3"/>
        <v>3.1938727329381888E-3</v>
      </c>
      <c r="H45" s="92">
        <f t="shared" si="4"/>
        <v>4.2841652800887413</v>
      </c>
      <c r="I45" s="3"/>
      <c r="J45" s="90"/>
      <c r="K45" s="101"/>
      <c r="L45" s="102"/>
      <c r="M45" s="102"/>
      <c r="N45" s="172">
        <f t="shared" si="5"/>
        <v>0</v>
      </c>
      <c r="O45" s="92" t="str">
        <f t="shared" si="6"/>
        <v xml:space="preserve"> - </v>
      </c>
      <c r="P45" s="23"/>
    </row>
    <row r="46" spans="2:16" x14ac:dyDescent="0.25">
      <c r="B46" s="20"/>
      <c r="C46" s="183" t="s">
        <v>103</v>
      </c>
      <c r="D46" s="99"/>
      <c r="E46" s="25">
        <v>1.95</v>
      </c>
      <c r="F46" s="25">
        <v>18.476509999999998</v>
      </c>
      <c r="G46" s="106">
        <f t="shared" si="3"/>
        <v>2.064639222479135E-3</v>
      </c>
      <c r="H46" s="92">
        <f t="shared" si="4"/>
        <v>8.4751333333333321</v>
      </c>
      <c r="I46" s="3"/>
      <c r="J46" s="90"/>
      <c r="K46" s="101"/>
      <c r="L46" s="102"/>
      <c r="M46" s="102"/>
      <c r="N46" s="172">
        <f t="shared" si="5"/>
        <v>0</v>
      </c>
      <c r="O46" s="92" t="str">
        <f t="shared" si="6"/>
        <v xml:space="preserve"> - </v>
      </c>
      <c r="P46" s="23"/>
    </row>
    <row r="47" spans="2:16" x14ac:dyDescent="0.25">
      <c r="B47" s="20"/>
      <c r="C47" s="183" t="s">
        <v>104</v>
      </c>
      <c r="D47" s="99"/>
      <c r="E47" s="25">
        <v>0.08</v>
      </c>
      <c r="F47" s="25">
        <v>13.987200000000001</v>
      </c>
      <c r="G47" s="106">
        <f t="shared" si="3"/>
        <v>1.5629857442049481E-3</v>
      </c>
      <c r="H47" s="92">
        <f t="shared" si="4"/>
        <v>173.84</v>
      </c>
      <c r="I47" s="3"/>
      <c r="J47" s="90"/>
      <c r="K47" s="101"/>
      <c r="L47" s="102"/>
      <c r="M47" s="102"/>
      <c r="N47" s="172">
        <f t="shared" si="5"/>
        <v>0</v>
      </c>
      <c r="O47" s="92" t="str">
        <f t="shared" si="6"/>
        <v xml:space="preserve"> - </v>
      </c>
      <c r="P47" s="23"/>
    </row>
    <row r="48" spans="2:16" x14ac:dyDescent="0.25">
      <c r="B48" s="20"/>
      <c r="C48" s="183" t="s">
        <v>91</v>
      </c>
      <c r="D48" s="99"/>
      <c r="E48" s="25">
        <v>1.54</v>
      </c>
      <c r="F48" s="25">
        <v>9.7677699999999987</v>
      </c>
      <c r="G48" s="106">
        <f t="shared" si="3"/>
        <v>1.0914897379513241E-3</v>
      </c>
      <c r="H48" s="92">
        <f t="shared" si="4"/>
        <v>5.3427077922077908</v>
      </c>
      <c r="I48" s="3"/>
      <c r="J48" s="90"/>
      <c r="K48" s="101"/>
      <c r="L48" s="102"/>
      <c r="M48" s="102"/>
      <c r="N48" s="172">
        <f t="shared" si="5"/>
        <v>0</v>
      </c>
      <c r="O48" s="92" t="str">
        <f t="shared" si="6"/>
        <v xml:space="preserve"> - </v>
      </c>
      <c r="P48" s="23"/>
    </row>
    <row r="49" spans="2:16" x14ac:dyDescent="0.25">
      <c r="B49" s="20"/>
      <c r="C49" s="183" t="s">
        <v>105</v>
      </c>
      <c r="D49" s="99"/>
      <c r="E49" s="25">
        <v>67.188000000000002</v>
      </c>
      <c r="F49" s="25">
        <v>9.0383900000000015</v>
      </c>
      <c r="G49" s="106">
        <f t="shared" si="3"/>
        <v>1.0099858957164094E-3</v>
      </c>
      <c r="H49" s="92">
        <f t="shared" si="4"/>
        <v>-0.86547612668928975</v>
      </c>
      <c r="I49" s="3"/>
      <c r="J49" s="90"/>
      <c r="K49" s="101"/>
      <c r="L49" s="102"/>
      <c r="M49" s="102"/>
      <c r="N49" s="172">
        <f t="shared" si="5"/>
        <v>0</v>
      </c>
      <c r="O49" s="92" t="str">
        <f t="shared" si="6"/>
        <v xml:space="preserve"> - </v>
      </c>
      <c r="P49" s="23"/>
    </row>
    <row r="50" spans="2:16" x14ac:dyDescent="0.25">
      <c r="B50" s="20"/>
      <c r="C50" s="222" t="s">
        <v>11</v>
      </c>
      <c r="D50" s="217"/>
      <c r="E50" s="198">
        <v>711.56850000000009</v>
      </c>
      <c r="F50" s="198">
        <v>215.28944999999999</v>
      </c>
      <c r="G50" s="177">
        <f t="shared" si="3"/>
        <v>2.4057305338289571E-2</v>
      </c>
      <c r="H50" s="184">
        <f t="shared" si="4"/>
        <v>-0.69744381602052374</v>
      </c>
      <c r="I50" s="3"/>
      <c r="J50" s="90"/>
      <c r="K50" s="101"/>
      <c r="L50" s="102"/>
      <c r="M50" s="102"/>
      <c r="N50" s="172">
        <f t="shared" si="5"/>
        <v>0</v>
      </c>
      <c r="O50" s="92" t="str">
        <f t="shared" si="6"/>
        <v xml:space="preserve"> - </v>
      </c>
      <c r="P50" s="23"/>
    </row>
    <row r="51" spans="2:16" x14ac:dyDescent="0.25">
      <c r="B51" s="20"/>
      <c r="C51" s="183" t="s">
        <v>96</v>
      </c>
      <c r="D51" s="99"/>
      <c r="E51" s="25">
        <v>0.54600000000000004</v>
      </c>
      <c r="F51" s="25">
        <v>61.163699999999999</v>
      </c>
      <c r="G51" s="106">
        <f t="shared" si="3"/>
        <v>6.8346767875506302E-3</v>
      </c>
      <c r="H51" s="92">
        <f t="shared" si="4"/>
        <v>111.02142857142856</v>
      </c>
      <c r="I51" s="3"/>
      <c r="J51" s="90"/>
      <c r="K51" s="101"/>
      <c r="L51" s="102"/>
      <c r="M51" s="102"/>
      <c r="N51" s="172">
        <f t="shared" si="5"/>
        <v>0</v>
      </c>
      <c r="O51" s="92" t="str">
        <f t="shared" si="6"/>
        <v xml:space="preserve"> - </v>
      </c>
      <c r="P51" s="23"/>
    </row>
    <row r="52" spans="2:16" x14ac:dyDescent="0.25">
      <c r="B52" s="20"/>
      <c r="C52" s="183" t="s">
        <v>97</v>
      </c>
      <c r="D52" s="99"/>
      <c r="E52" s="25">
        <v>7.4660000000000002</v>
      </c>
      <c r="F52" s="25">
        <v>43.504500000000007</v>
      </c>
      <c r="G52" s="106">
        <f t="shared" si="3"/>
        <v>4.8613670576501495E-3</v>
      </c>
      <c r="H52" s="92">
        <f t="shared" si="4"/>
        <v>4.8270158049825884</v>
      </c>
      <c r="I52" s="3"/>
      <c r="J52" s="90"/>
      <c r="K52" s="144"/>
      <c r="L52" s="102"/>
      <c r="M52" s="102"/>
      <c r="N52" s="172">
        <f t="shared" si="5"/>
        <v>0</v>
      </c>
      <c r="O52" s="92" t="str">
        <f t="shared" si="6"/>
        <v xml:space="preserve"> - </v>
      </c>
      <c r="P52" s="23"/>
    </row>
    <row r="53" spans="2:16" x14ac:dyDescent="0.25">
      <c r="B53" s="20"/>
      <c r="C53" s="183" t="s">
        <v>98</v>
      </c>
      <c r="D53" s="99"/>
      <c r="E53" s="25">
        <v>0.39</v>
      </c>
      <c r="F53" s="25">
        <v>40.556500000000007</v>
      </c>
      <c r="G53" s="106">
        <f t="shared" si="3"/>
        <v>4.5319457314436044E-3</v>
      </c>
      <c r="H53" s="92">
        <f t="shared" si="4"/>
        <v>102.99102564102566</v>
      </c>
      <c r="I53" s="3"/>
      <c r="J53" s="90"/>
      <c r="K53" s="101"/>
      <c r="L53" s="102"/>
      <c r="M53" s="102"/>
      <c r="N53" s="172">
        <f t="shared" si="5"/>
        <v>0</v>
      </c>
      <c r="O53" s="92" t="str">
        <f t="shared" si="6"/>
        <v xml:space="preserve"> - </v>
      </c>
      <c r="P53" s="23"/>
    </row>
    <row r="54" spans="2:16" x14ac:dyDescent="0.25">
      <c r="B54" s="20"/>
      <c r="C54" s="183" t="s">
        <v>99</v>
      </c>
      <c r="D54" s="99"/>
      <c r="E54" s="25">
        <v>28.422000000000001</v>
      </c>
      <c r="F54" s="25">
        <v>22.335750000000001</v>
      </c>
      <c r="G54" s="172">
        <f t="shared" si="3"/>
        <v>2.4958861556369874E-3</v>
      </c>
      <c r="H54" s="86">
        <f t="shared" si="4"/>
        <v>-0.21413869537682073</v>
      </c>
      <c r="I54" s="8"/>
      <c r="J54" s="84"/>
      <c r="K54" s="99"/>
      <c r="L54" s="25"/>
      <c r="M54" s="25"/>
      <c r="N54" s="172">
        <f t="shared" si="5"/>
        <v>0</v>
      </c>
      <c r="O54" s="86" t="str">
        <f t="shared" si="6"/>
        <v xml:space="preserve"> - </v>
      </c>
      <c r="P54" s="23"/>
    </row>
    <row r="55" spans="2:16" x14ac:dyDescent="0.25">
      <c r="B55" s="20"/>
      <c r="C55" s="183" t="s">
        <v>100</v>
      </c>
      <c r="D55" s="99"/>
      <c r="E55" s="25">
        <v>16.600000000000001</v>
      </c>
      <c r="F55" s="25">
        <v>17.37</v>
      </c>
      <c r="G55" s="172">
        <f t="shared" si="3"/>
        <v>1.9409933637068138E-3</v>
      </c>
      <c r="H55" s="86">
        <f t="shared" si="4"/>
        <v>4.6385542168674743E-2</v>
      </c>
      <c r="I55" s="8"/>
      <c r="J55" s="84"/>
      <c r="K55" s="99"/>
      <c r="L55" s="25"/>
      <c r="M55" s="25"/>
      <c r="N55" s="172">
        <f t="shared" si="5"/>
        <v>0</v>
      </c>
      <c r="O55" s="86" t="str">
        <f t="shared" si="6"/>
        <v xml:space="preserve"> - </v>
      </c>
      <c r="P55" s="23"/>
    </row>
    <row r="56" spans="2:16" x14ac:dyDescent="0.25">
      <c r="B56" s="20"/>
      <c r="C56" s="183" t="s">
        <v>101</v>
      </c>
      <c r="D56" s="99"/>
      <c r="E56" s="25"/>
      <c r="F56" s="25">
        <v>11.696499999999999</v>
      </c>
      <c r="G56" s="185">
        <f t="shared" si="3"/>
        <v>1.3070137523659611E-3</v>
      </c>
      <c r="H56" s="87" t="str">
        <f t="shared" si="4"/>
        <v xml:space="preserve"> - </v>
      </c>
      <c r="I56" s="8"/>
      <c r="J56" s="85"/>
      <c r="K56" s="100"/>
      <c r="L56" s="62"/>
      <c r="M56" s="62"/>
      <c r="N56" s="185">
        <f t="shared" si="5"/>
        <v>0</v>
      </c>
      <c r="O56" s="87" t="str">
        <f t="shared" si="6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7604.7049999999954</v>
      </c>
      <c r="F57" s="88">
        <f>+I12*1000</f>
        <v>8949.0259600000009</v>
      </c>
      <c r="G57" s="74">
        <f t="shared" si="3"/>
        <v>1</v>
      </c>
      <c r="H57" s="98">
        <f t="shared" si="4"/>
        <v>0.17677489922357359</v>
      </c>
      <c r="I57" s="8"/>
      <c r="J57" s="96" t="s">
        <v>14</v>
      </c>
      <c r="K57" s="97"/>
      <c r="L57" s="88">
        <f>+H22*1000</f>
        <v>97860.445000000022</v>
      </c>
      <c r="M57" s="88">
        <f>+I22*1000</f>
        <v>127443.47111</v>
      </c>
      <c r="N57" s="74">
        <f t="shared" si="5"/>
        <v>1</v>
      </c>
      <c r="O57" s="98">
        <f t="shared" si="6"/>
        <v>0.30229809510880479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"/>
    </row>
    <row r="65" spans="2:16" x14ac:dyDescent="0.25">
      <c r="B65" s="20"/>
      <c r="C65" s="245" t="s">
        <v>47</v>
      </c>
      <c r="D65" s="245"/>
      <c r="E65" s="245"/>
      <c r="F65" s="245"/>
      <c r="G65" s="245"/>
      <c r="H65" s="245"/>
      <c r="I65" s="159"/>
      <c r="J65" s="245" t="s">
        <v>48</v>
      </c>
      <c r="K65" s="245"/>
      <c r="L65" s="245"/>
      <c r="M65" s="245"/>
      <c r="N65" s="245"/>
      <c r="O65" s="245"/>
      <c r="P65" s="23"/>
    </row>
    <row r="66" spans="2:16" x14ac:dyDescent="0.25">
      <c r="B66" s="20"/>
      <c r="C66" s="246" t="s">
        <v>26</v>
      </c>
      <c r="D66" s="246"/>
      <c r="E66" s="246"/>
      <c r="F66" s="246"/>
      <c r="G66" s="246"/>
      <c r="H66" s="246"/>
      <c r="I66" s="8"/>
      <c r="J66" s="246" t="s">
        <v>26</v>
      </c>
      <c r="K66" s="246"/>
      <c r="L66" s="246"/>
      <c r="M66" s="246"/>
      <c r="N66" s="246"/>
      <c r="O66" s="246"/>
      <c r="P66" s="23"/>
    </row>
    <row r="67" spans="2:16" x14ac:dyDescent="0.25">
      <c r="B67" s="20"/>
      <c r="C67" s="242" t="s">
        <v>32</v>
      </c>
      <c r="D67" s="243"/>
      <c r="E67" s="77" t="s">
        <v>44</v>
      </c>
      <c r="F67" s="78" t="s">
        <v>45</v>
      </c>
      <c r="G67" s="78" t="s">
        <v>43</v>
      </c>
      <c r="H67" s="78" t="s">
        <v>21</v>
      </c>
      <c r="I67" s="8"/>
      <c r="J67" s="242" t="s">
        <v>12</v>
      </c>
      <c r="K67" s="243"/>
      <c r="L67" s="77" t="s">
        <v>44</v>
      </c>
      <c r="M67" s="78" t="s">
        <v>45</v>
      </c>
      <c r="N67" s="78" t="s">
        <v>20</v>
      </c>
      <c r="O67" s="78" t="s">
        <v>21</v>
      </c>
      <c r="P67" s="23"/>
    </row>
    <row r="68" spans="2:16" x14ac:dyDescent="0.25">
      <c r="B68" s="20"/>
      <c r="C68" s="145" t="s">
        <v>29</v>
      </c>
      <c r="D68" s="146"/>
      <c r="E68" s="192">
        <v>1960.4540000000002</v>
      </c>
      <c r="F68" s="151">
        <v>2319.46621</v>
      </c>
      <c r="G68" s="193">
        <f t="shared" ref="G68:G84" si="7">+F68/F$86</f>
        <v>0.25918644334785235</v>
      </c>
      <c r="H68" s="194">
        <f>IFERROR(F68/E68-1," - ")</f>
        <v>0.18312707668733874</v>
      </c>
      <c r="I68" s="3"/>
      <c r="J68" s="145" t="s">
        <v>175</v>
      </c>
      <c r="K68" s="146"/>
      <c r="L68" s="192">
        <v>49574.922999999995</v>
      </c>
      <c r="M68" s="151">
        <v>77207.502240000016</v>
      </c>
      <c r="N68" s="193">
        <f t="shared" ref="N68:N84" si="8">+M68/M$86</f>
        <v>0.60581763481128093</v>
      </c>
      <c r="O68" s="194">
        <f>IFERROR(M68/L68-1," - ")</f>
        <v>0.55739026039435347</v>
      </c>
      <c r="P68" s="143"/>
    </row>
    <row r="69" spans="2:16" x14ac:dyDescent="0.25">
      <c r="B69" s="20"/>
      <c r="C69" s="147" t="s">
        <v>157</v>
      </c>
      <c r="D69" s="148"/>
      <c r="E69" s="195">
        <v>1195.7480000000003</v>
      </c>
      <c r="F69" s="153">
        <v>938.59048000000007</v>
      </c>
      <c r="G69" s="196">
        <f t="shared" si="7"/>
        <v>0.10488185912022989</v>
      </c>
      <c r="H69" s="197">
        <f t="shared" ref="H69:H86" si="9">IFERROR(F69/E69-1," - ")</f>
        <v>-0.2150599624670082</v>
      </c>
      <c r="I69" s="3"/>
      <c r="J69" s="147" t="s">
        <v>29</v>
      </c>
      <c r="K69" s="148"/>
      <c r="L69" s="195">
        <v>20434.904999999995</v>
      </c>
      <c r="M69" s="153">
        <v>23487.886620000001</v>
      </c>
      <c r="N69" s="196">
        <f t="shared" si="8"/>
        <v>0.18430043073549804</v>
      </c>
      <c r="O69" s="197">
        <f t="shared" ref="O69:O86" si="10">IFERROR(M69/L69-1," - ")</f>
        <v>0.14940033340013104</v>
      </c>
      <c r="P69" s="143"/>
    </row>
    <row r="70" spans="2:16" x14ac:dyDescent="0.25">
      <c r="B70" s="20"/>
      <c r="C70" s="149" t="s">
        <v>167</v>
      </c>
      <c r="D70" s="150"/>
      <c r="E70" s="198">
        <v>1454.4659999999999</v>
      </c>
      <c r="F70" s="152">
        <v>904.98241000000007</v>
      </c>
      <c r="G70" s="177">
        <f t="shared" si="7"/>
        <v>0.10112635878419107</v>
      </c>
      <c r="H70" s="199">
        <f t="shared" si="9"/>
        <v>-0.37779060493679462</v>
      </c>
      <c r="I70" s="3"/>
      <c r="J70" s="149" t="s">
        <v>197</v>
      </c>
      <c r="K70" s="150"/>
      <c r="L70" s="198">
        <v>7327.9830000000002</v>
      </c>
      <c r="M70" s="152">
        <v>10963.065910000001</v>
      </c>
      <c r="N70" s="177">
        <f t="shared" si="8"/>
        <v>8.6022970141306609E-2</v>
      </c>
      <c r="O70" s="199">
        <f t="shared" si="10"/>
        <v>0.49605504133947931</v>
      </c>
      <c r="P70" s="143"/>
    </row>
    <row r="71" spans="2:16" x14ac:dyDescent="0.25">
      <c r="B71" s="20"/>
      <c r="C71" s="90" t="s">
        <v>159</v>
      </c>
      <c r="D71" s="91"/>
      <c r="E71" s="102"/>
      <c r="F71" s="89">
        <v>632.24161000000004</v>
      </c>
      <c r="G71" s="106">
        <f t="shared" si="7"/>
        <v>7.0649209514640848E-2</v>
      </c>
      <c r="H71" s="104" t="str">
        <f t="shared" si="9"/>
        <v xml:space="preserve"> - </v>
      </c>
      <c r="I71" s="3"/>
      <c r="J71" s="90" t="s">
        <v>30</v>
      </c>
      <c r="K71" s="91"/>
      <c r="L71" s="102">
        <v>547.721</v>
      </c>
      <c r="M71" s="89">
        <v>5581.0311700000002</v>
      </c>
      <c r="N71" s="106">
        <f t="shared" si="8"/>
        <v>4.3792209372442915E-2</v>
      </c>
      <c r="O71" s="104">
        <f t="shared" si="10"/>
        <v>9.189551194860158</v>
      </c>
      <c r="P71" s="143"/>
    </row>
    <row r="72" spans="2:16" x14ac:dyDescent="0.25">
      <c r="B72" s="20"/>
      <c r="C72" s="90" t="s">
        <v>30</v>
      </c>
      <c r="D72" s="91"/>
      <c r="E72" s="102"/>
      <c r="F72" s="89">
        <v>518.96357999999998</v>
      </c>
      <c r="G72" s="106">
        <f t="shared" si="7"/>
        <v>5.7991068784428904E-2</v>
      </c>
      <c r="H72" s="104" t="str">
        <f t="shared" si="9"/>
        <v xml:space="preserve"> - </v>
      </c>
      <c r="I72" s="3"/>
      <c r="J72" s="90" t="s">
        <v>198</v>
      </c>
      <c r="K72" s="91"/>
      <c r="L72" s="102"/>
      <c r="M72" s="89">
        <v>5373.62547</v>
      </c>
      <c r="N72" s="106">
        <f t="shared" si="8"/>
        <v>4.2164776454981165E-2</v>
      </c>
      <c r="O72" s="104" t="str">
        <f t="shared" si="10"/>
        <v xml:space="preserve"> - </v>
      </c>
      <c r="P72" s="143"/>
    </row>
    <row r="73" spans="2:16" x14ac:dyDescent="0.25">
      <c r="B73" s="20"/>
      <c r="C73" s="90" t="s">
        <v>31</v>
      </c>
      <c r="D73" s="91"/>
      <c r="E73" s="102">
        <v>305.35000000000002</v>
      </c>
      <c r="F73" s="89">
        <v>487.19384999999994</v>
      </c>
      <c r="G73" s="106">
        <f t="shared" si="7"/>
        <v>5.4440991922209143E-2</v>
      </c>
      <c r="H73" s="104">
        <f t="shared" si="9"/>
        <v>0.59552595382348095</v>
      </c>
      <c r="I73" s="3"/>
      <c r="J73" s="90" t="s">
        <v>184</v>
      </c>
      <c r="K73" s="91"/>
      <c r="L73" s="102">
        <v>3928.0140000000001</v>
      </c>
      <c r="M73" s="89">
        <v>4830.3597</v>
      </c>
      <c r="N73" s="106">
        <f t="shared" si="8"/>
        <v>3.7901978484490451E-2</v>
      </c>
      <c r="O73" s="104">
        <f t="shared" si="10"/>
        <v>0.22972059162721914</v>
      </c>
      <c r="P73" s="23"/>
    </row>
    <row r="74" spans="2:16" x14ac:dyDescent="0.25">
      <c r="B74" s="20"/>
      <c r="C74" s="90" t="s">
        <v>34</v>
      </c>
      <c r="D74" s="91"/>
      <c r="E74" s="102">
        <v>596.54599999999994</v>
      </c>
      <c r="F74" s="89">
        <v>379.37128999999999</v>
      </c>
      <c r="G74" s="106">
        <f t="shared" si="7"/>
        <v>4.2392467257967366E-2</v>
      </c>
      <c r="H74" s="104">
        <f t="shared" si="9"/>
        <v>-0.36405358513844699</v>
      </c>
      <c r="I74" s="3"/>
      <c r="J74" s="90" t="s">
        <v>31</v>
      </c>
      <c r="K74" s="91"/>
      <c r="L74" s="102">
        <v>51.293999999999997</v>
      </c>
      <c r="M74" s="89"/>
      <c r="N74" s="106">
        <f t="shared" si="8"/>
        <v>0</v>
      </c>
      <c r="O74" s="104">
        <f t="shared" si="10"/>
        <v>-1</v>
      </c>
      <c r="P74" s="23"/>
    </row>
    <row r="75" spans="2:16" x14ac:dyDescent="0.25">
      <c r="B75" s="20"/>
      <c r="C75" s="90" t="s">
        <v>176</v>
      </c>
      <c r="D75" s="91"/>
      <c r="E75" s="102">
        <v>77.240000000000009</v>
      </c>
      <c r="F75" s="89">
        <v>369.96095000000008</v>
      </c>
      <c r="G75" s="106">
        <f t="shared" si="7"/>
        <v>4.1340918179658522E-2</v>
      </c>
      <c r="H75" s="104">
        <f t="shared" si="9"/>
        <v>3.7897585447954434</v>
      </c>
      <c r="I75" s="3"/>
      <c r="J75" s="90" t="s">
        <v>163</v>
      </c>
      <c r="K75" s="91"/>
      <c r="L75" s="102">
        <v>73.192999999999998</v>
      </c>
      <c r="M75" s="89"/>
      <c r="N75" s="106">
        <f t="shared" si="8"/>
        <v>0</v>
      </c>
      <c r="O75" s="104">
        <f t="shared" si="10"/>
        <v>-1</v>
      </c>
      <c r="P75" s="23"/>
    </row>
    <row r="76" spans="2:16" x14ac:dyDescent="0.25">
      <c r="B76" s="20"/>
      <c r="C76" s="90" t="s">
        <v>163</v>
      </c>
      <c r="D76" s="91"/>
      <c r="E76" s="102"/>
      <c r="F76" s="89">
        <v>356.78225000000009</v>
      </c>
      <c r="G76" s="106">
        <f t="shared" si="7"/>
        <v>3.9868277463349769E-2</v>
      </c>
      <c r="H76" s="104" t="str">
        <f t="shared" si="9"/>
        <v xml:space="preserve"> - </v>
      </c>
      <c r="I76" s="3"/>
      <c r="J76" s="90" t="s">
        <v>177</v>
      </c>
      <c r="K76" s="91"/>
      <c r="L76" s="102">
        <v>14907.331999999999</v>
      </c>
      <c r="M76" s="89"/>
      <c r="N76" s="106">
        <f t="shared" si="8"/>
        <v>0</v>
      </c>
      <c r="O76" s="104">
        <f t="shared" si="10"/>
        <v>-1</v>
      </c>
      <c r="P76" s="23"/>
    </row>
    <row r="77" spans="2:16" x14ac:dyDescent="0.25">
      <c r="B77" s="20"/>
      <c r="C77" s="90" t="s">
        <v>177</v>
      </c>
      <c r="D77" s="91"/>
      <c r="E77" s="102">
        <v>560.49799999999993</v>
      </c>
      <c r="F77" s="89">
        <v>312.48016000000001</v>
      </c>
      <c r="G77" s="106">
        <f t="shared" si="7"/>
        <v>3.4917784504895993E-2</v>
      </c>
      <c r="H77" s="104">
        <f t="shared" si="9"/>
        <v>-0.44249549507759167</v>
      </c>
      <c r="I77" s="3"/>
      <c r="J77" s="90" t="s">
        <v>162</v>
      </c>
      <c r="K77" s="91"/>
      <c r="L77" s="102">
        <v>768.86400000000003</v>
      </c>
      <c r="M77" s="89"/>
      <c r="N77" s="106">
        <f t="shared" si="8"/>
        <v>0</v>
      </c>
      <c r="O77" s="104">
        <f t="shared" si="10"/>
        <v>-1</v>
      </c>
      <c r="P77" s="23"/>
    </row>
    <row r="78" spans="2:16" x14ac:dyDescent="0.25">
      <c r="B78" s="20"/>
      <c r="C78" s="90" t="s">
        <v>158</v>
      </c>
      <c r="D78" s="91"/>
      <c r="E78" s="102">
        <v>58.7</v>
      </c>
      <c r="F78" s="89">
        <v>220.32594</v>
      </c>
      <c r="G78" s="106">
        <f t="shared" si="7"/>
        <v>2.4620102901120648E-2</v>
      </c>
      <c r="H78" s="104">
        <f t="shared" si="9"/>
        <v>2.7534231686541735</v>
      </c>
      <c r="I78" s="3"/>
      <c r="J78" s="90" t="s">
        <v>193</v>
      </c>
      <c r="K78" s="91"/>
      <c r="L78" s="102">
        <v>246.21600000000001</v>
      </c>
      <c r="M78" s="89"/>
      <c r="N78" s="106">
        <f t="shared" si="8"/>
        <v>0</v>
      </c>
      <c r="O78" s="104">
        <f t="shared" si="10"/>
        <v>-1</v>
      </c>
      <c r="P78" s="23"/>
    </row>
    <row r="79" spans="2:16" x14ac:dyDescent="0.25">
      <c r="B79" s="20"/>
      <c r="C79" s="90" t="s">
        <v>162</v>
      </c>
      <c r="D79" s="91"/>
      <c r="E79" s="102">
        <v>359.74299999999999</v>
      </c>
      <c r="F79" s="89">
        <v>188.5</v>
      </c>
      <c r="G79" s="106">
        <f t="shared" si="7"/>
        <v>2.1063744908390004E-2</v>
      </c>
      <c r="H79" s="104">
        <f t="shared" si="9"/>
        <v>-0.47601482169215248</v>
      </c>
      <c r="I79" s="3"/>
      <c r="J79" s="90"/>
      <c r="K79" s="91"/>
      <c r="L79" s="102"/>
      <c r="M79" s="89"/>
      <c r="N79" s="106">
        <f t="shared" si="8"/>
        <v>0</v>
      </c>
      <c r="O79" s="104" t="str">
        <f t="shared" si="10"/>
        <v xml:space="preserve"> - </v>
      </c>
      <c r="P79" s="23"/>
    </row>
    <row r="80" spans="2:16" x14ac:dyDescent="0.25">
      <c r="B80" s="20"/>
      <c r="C80" s="90" t="s">
        <v>178</v>
      </c>
      <c r="D80" s="91"/>
      <c r="E80" s="102">
        <v>86.207000000000008</v>
      </c>
      <c r="F80" s="89">
        <v>154.53049999999996</v>
      </c>
      <c r="G80" s="106">
        <f t="shared" si="7"/>
        <v>1.7267856936689446E-2</v>
      </c>
      <c r="H80" s="104">
        <f t="shared" si="9"/>
        <v>0.79255164893802066</v>
      </c>
      <c r="I80" s="3"/>
      <c r="J80" s="90"/>
      <c r="K80" s="91"/>
      <c r="L80" s="102"/>
      <c r="M80" s="89"/>
      <c r="N80" s="106">
        <f t="shared" si="8"/>
        <v>0</v>
      </c>
      <c r="O80" s="104" t="str">
        <f t="shared" si="10"/>
        <v xml:space="preserve"> - </v>
      </c>
      <c r="P80" s="23"/>
    </row>
    <row r="81" spans="2:16" x14ac:dyDescent="0.25">
      <c r="B81" s="20"/>
      <c r="C81" s="90" t="s">
        <v>179</v>
      </c>
      <c r="D81" s="91"/>
      <c r="E81" s="102"/>
      <c r="F81" s="115">
        <v>145.52511999999999</v>
      </c>
      <c r="G81" s="106">
        <f t="shared" si="7"/>
        <v>1.6261559710572117E-2</v>
      </c>
      <c r="H81" s="104" t="str">
        <f t="shared" si="9"/>
        <v xml:space="preserve"> - </v>
      </c>
      <c r="I81" s="3"/>
      <c r="J81" s="90"/>
      <c r="K81" s="91"/>
      <c r="L81" s="102"/>
      <c r="M81" s="115"/>
      <c r="N81" s="106">
        <f t="shared" si="8"/>
        <v>0</v>
      </c>
      <c r="O81" s="104" t="str">
        <f t="shared" si="10"/>
        <v xml:space="preserve"> - </v>
      </c>
      <c r="P81" s="23"/>
    </row>
    <row r="82" spans="2:16" x14ac:dyDescent="0.25">
      <c r="B82" s="20"/>
      <c r="C82" s="90" t="s">
        <v>169</v>
      </c>
      <c r="D82" s="91"/>
      <c r="E82" s="102">
        <v>166.4</v>
      </c>
      <c r="F82" s="89">
        <v>144.96299999999999</v>
      </c>
      <c r="G82" s="106">
        <f t="shared" si="7"/>
        <v>1.6198746170583238E-2</v>
      </c>
      <c r="H82" s="104">
        <f t="shared" si="9"/>
        <v>-0.12882812500000007</v>
      </c>
      <c r="I82" s="3"/>
      <c r="J82" s="90"/>
      <c r="K82" s="91"/>
      <c r="L82" s="102"/>
      <c r="M82" s="89"/>
      <c r="N82" s="106">
        <f t="shared" si="8"/>
        <v>0</v>
      </c>
      <c r="O82" s="104" t="str">
        <f t="shared" si="10"/>
        <v xml:space="preserve"> - </v>
      </c>
      <c r="P82" s="23"/>
    </row>
    <row r="83" spans="2:16" x14ac:dyDescent="0.25">
      <c r="B83" s="20"/>
      <c r="C83" s="90" t="s">
        <v>180</v>
      </c>
      <c r="D83" s="95"/>
      <c r="E83" s="102">
        <v>256.61400000000003</v>
      </c>
      <c r="F83" s="89">
        <v>130.93478999999999</v>
      </c>
      <c r="G83" s="106">
        <f t="shared" si="7"/>
        <v>1.463117780474066E-2</v>
      </c>
      <c r="H83" s="104">
        <f t="shared" si="9"/>
        <v>-0.48975975589796361</v>
      </c>
      <c r="I83" s="3"/>
      <c r="J83" s="90"/>
      <c r="K83" s="95"/>
      <c r="L83" s="102"/>
      <c r="M83" s="89"/>
      <c r="N83" s="106">
        <f t="shared" si="8"/>
        <v>0</v>
      </c>
      <c r="O83" s="104" t="str">
        <f t="shared" si="10"/>
        <v xml:space="preserve"> - </v>
      </c>
      <c r="P83" s="23"/>
    </row>
    <row r="84" spans="2:16" x14ac:dyDescent="0.25">
      <c r="B84" s="20"/>
      <c r="C84" s="90" t="s">
        <v>181</v>
      </c>
      <c r="D84" s="91"/>
      <c r="E84" s="102">
        <v>64</v>
      </c>
      <c r="F84" s="89">
        <v>95.2</v>
      </c>
      <c r="G84" s="106">
        <f t="shared" si="7"/>
        <v>1.0638029258773095E-2</v>
      </c>
      <c r="H84" s="104">
        <f t="shared" si="9"/>
        <v>0.48750000000000004</v>
      </c>
      <c r="I84" s="3"/>
      <c r="J84" s="90"/>
      <c r="K84" s="91"/>
      <c r="L84" s="102"/>
      <c r="M84" s="89"/>
      <c r="N84" s="106">
        <f t="shared" si="8"/>
        <v>0</v>
      </c>
      <c r="O84" s="104" t="str">
        <f t="shared" si="10"/>
        <v xml:space="preserve"> - 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462.73899999999503</v>
      </c>
      <c r="F85" s="102">
        <f>+F86-SUM(F68:F84)</f>
        <v>649.01382000000194</v>
      </c>
      <c r="G85" s="107">
        <f>+F85/F$86</f>
        <v>7.2523403429707103E-2</v>
      </c>
      <c r="H85" s="105">
        <f t="shared" si="9"/>
        <v>0.40254834798884231</v>
      </c>
      <c r="I85" s="3"/>
      <c r="J85" s="93" t="s">
        <v>33</v>
      </c>
      <c r="K85" s="94"/>
      <c r="L85" s="102">
        <f>+L86-SUM(L68:L84)</f>
        <v>0</v>
      </c>
      <c r="M85" s="102">
        <f>+M86-SUM(M68:M84)</f>
        <v>0</v>
      </c>
      <c r="N85" s="107">
        <f>+M85/M$86</f>
        <v>0</v>
      </c>
      <c r="O85" s="105" t="str">
        <f t="shared" si="10"/>
        <v xml:space="preserve"> - </v>
      </c>
      <c r="P85" s="23"/>
    </row>
    <row r="86" spans="2:16" x14ac:dyDescent="0.25">
      <c r="B86" s="20"/>
      <c r="C86" s="96" t="s">
        <v>3</v>
      </c>
      <c r="D86" s="97"/>
      <c r="E86" s="88">
        <f>+E57</f>
        <v>7604.7049999999954</v>
      </c>
      <c r="F86" s="88">
        <f>+F57</f>
        <v>8949.0259600000009</v>
      </c>
      <c r="G86" s="74">
        <f>+F86/F$86</f>
        <v>1</v>
      </c>
      <c r="H86" s="98">
        <f t="shared" si="9"/>
        <v>0.17677489922357359</v>
      </c>
      <c r="I86" s="8"/>
      <c r="J86" s="96" t="s">
        <v>14</v>
      </c>
      <c r="K86" s="97"/>
      <c r="L86" s="88">
        <f>+L57</f>
        <v>97860.445000000022</v>
      </c>
      <c r="M86" s="88">
        <f>+M57</f>
        <v>127443.47111</v>
      </c>
      <c r="N86" s="74">
        <f>+M86/M$86</f>
        <v>1</v>
      </c>
      <c r="O86" s="98">
        <f t="shared" si="10"/>
        <v>0.30229809510880479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36:D36"/>
    <mergeCell ref="J36:K36"/>
    <mergeCell ref="C33:O33"/>
    <mergeCell ref="C34:H34"/>
    <mergeCell ref="J34:O34"/>
    <mergeCell ref="C35:H35"/>
    <mergeCell ref="J35:O35"/>
    <mergeCell ref="F10:L10"/>
    <mergeCell ref="F11:G11"/>
    <mergeCell ref="B1:P1"/>
    <mergeCell ref="C7:O8"/>
    <mergeCell ref="F9:L9"/>
    <mergeCell ref="C67:D67"/>
    <mergeCell ref="J67:K67"/>
    <mergeCell ref="C64:O64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1C93140A-89DC-4520-83D6-8F3BB4F74CC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4" id="{EBB33F5B-FC19-4BFD-A42C-AEE203E3E2C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H37:H56</xm:sqref>
        </x14:conditionalFormatting>
        <x14:conditionalFormatting xmlns:xm="http://schemas.microsoft.com/office/excel/2006/main">
          <x14:cfRule type="iconSet" priority="3" id="{F056013E-692C-462A-897E-D3B988CDBFF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  <x14:conditionalFormatting xmlns:xm="http://schemas.microsoft.com/office/excel/2006/main">
          <x14:cfRule type="iconSet" priority="2" id="{A3A74559-46CA-429D-B103-B9285EE3545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1" id="{6323358C-ECF0-4ABE-80AB-9A50E871C5C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D12" sqref="D12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1" t="s">
        <v>208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6" x14ac:dyDescent="0.25">
      <c r="B2" s="189" t="str">
        <f>+B6</f>
        <v>1. Exportaciones por tipo y sector</v>
      </c>
      <c r="C2" s="190"/>
      <c r="D2" s="190"/>
      <c r="E2" s="190"/>
      <c r="F2" s="190"/>
      <c r="G2" s="190"/>
      <c r="H2" s="190"/>
      <c r="I2" s="189"/>
      <c r="J2" s="189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89" t="str">
        <f>+B32</f>
        <v>2. Principales productos exportados</v>
      </c>
      <c r="C3" s="189"/>
      <c r="D3" s="189"/>
      <c r="E3" s="189"/>
      <c r="F3" s="189"/>
      <c r="G3" s="189"/>
      <c r="H3" s="191"/>
      <c r="I3" s="189"/>
      <c r="J3" s="189" t="e">
        <f>+#REF!</f>
        <v>#REF!</v>
      </c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62" t="s">
        <v>2</v>
      </c>
      <c r="C6" s="163"/>
      <c r="D6" s="163"/>
      <c r="E6" s="163"/>
      <c r="F6" s="163"/>
      <c r="G6" s="164"/>
      <c r="H6" s="164"/>
      <c r="I6" s="164"/>
      <c r="J6" s="164"/>
      <c r="K6" s="164"/>
      <c r="L6" s="164"/>
      <c r="M6" s="164"/>
      <c r="N6" s="164"/>
      <c r="O6" s="164"/>
      <c r="P6" s="22"/>
    </row>
    <row r="7" spans="2:16" ht="15" customHeight="1" x14ac:dyDescent="0.25">
      <c r="B7" s="165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US$ 22.4 millones, disminuyendo en -25.6% respecto al I semestre del 2016. De otro lado el 62.6% de estas exportaciones fueron de tipo Tradicional, en tanto las exportaciones No Tradicional representaron el 37.4%.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</row>
    <row r="8" spans="2:16" x14ac:dyDescent="0.25">
      <c r="B8" s="165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</row>
    <row r="9" spans="2:16" x14ac:dyDescent="0.25">
      <c r="B9" s="20"/>
      <c r="C9" s="8"/>
      <c r="D9" s="8"/>
      <c r="E9" s="8"/>
      <c r="F9" s="248" t="s">
        <v>40</v>
      </c>
      <c r="G9" s="248"/>
      <c r="H9" s="248"/>
      <c r="I9" s="248"/>
      <c r="J9" s="248"/>
      <c r="K9" s="248"/>
      <c r="L9" s="248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42" t="s">
        <v>12</v>
      </c>
      <c r="G11" s="243"/>
      <c r="H11" s="77" t="s">
        <v>44</v>
      </c>
      <c r="I11" s="78" t="s">
        <v>45</v>
      </c>
      <c r="J11" s="78" t="s">
        <v>43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8.5587205000000015</v>
      </c>
      <c r="I12" s="79">
        <v>8.395628379999998</v>
      </c>
      <c r="J12" s="69">
        <f t="shared" ref="J12:J27" si="0">IFERROR(I12/I$27, " - ")</f>
        <v>0.37425269070040768</v>
      </c>
      <c r="K12" s="70">
        <f>IFERROR(I12/H12-1," - ")</f>
        <v>-1.9055666089341727E-2</v>
      </c>
      <c r="L12" s="71">
        <f>IFERROR(I12-H12, " - ")</f>
        <v>-0.1630921200000035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0.94186800000000004</v>
      </c>
      <c r="I13" s="61">
        <v>0.45601010000000014</v>
      </c>
      <c r="J13" s="69">
        <f t="shared" si="0"/>
        <v>2.0327603746506235E-2</v>
      </c>
      <c r="K13" s="65">
        <f t="shared" ref="K13:K27" si="1">IFERROR(I13/H13-1," - ")</f>
        <v>-0.51584500163504854</v>
      </c>
      <c r="L13" s="155">
        <f t="shared" ref="L13:L27" si="2">IFERROR(I13-H13, " - ")</f>
        <v>-0.4858578999999999</v>
      </c>
      <c r="M13" s="8"/>
      <c r="N13" s="171"/>
      <c r="O13" s="171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/>
      <c r="I14" s="61">
        <v>0</v>
      </c>
      <c r="J14" s="73">
        <f t="shared" si="0"/>
        <v>0</v>
      </c>
      <c r="K14" s="64" t="str">
        <f t="shared" si="1"/>
        <v xml:space="preserve"> - </v>
      </c>
      <c r="L14" s="156">
        <f t="shared" si="2"/>
        <v>0</v>
      </c>
      <c r="M14" s="8"/>
      <c r="N14" s="171"/>
      <c r="O14" s="171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3.1579999999999998E-3</v>
      </c>
      <c r="I15" s="61">
        <v>8.3387350000000068E-2</v>
      </c>
      <c r="J15" s="73">
        <f t="shared" si="0"/>
        <v>3.7171654932011979E-3</v>
      </c>
      <c r="K15" s="64">
        <f t="shared" si="1"/>
        <v>25.40511399620015</v>
      </c>
      <c r="L15" s="156">
        <f t="shared" si="2"/>
        <v>8.0229350000000074E-2</v>
      </c>
      <c r="M15" s="8"/>
      <c r="N15" s="171"/>
      <c r="O15" s="171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v>3.7785900000000004E-2</v>
      </c>
      <c r="I16" s="61">
        <v>1.6933000000000001E-4</v>
      </c>
      <c r="J16" s="73">
        <f t="shared" si="0"/>
        <v>7.5482388271573367E-6</v>
      </c>
      <c r="K16" s="64">
        <f t="shared" si="1"/>
        <v>-0.99551869877388122</v>
      </c>
      <c r="L16" s="156">
        <f t="shared" si="2"/>
        <v>-3.7616570000000002E-2</v>
      </c>
      <c r="M16" s="8"/>
      <c r="N16" s="171"/>
      <c r="O16" s="171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7.5192186000000012</v>
      </c>
      <c r="I17" s="61">
        <v>7.8306426599999979</v>
      </c>
      <c r="J17" s="73">
        <f t="shared" si="0"/>
        <v>0.34906727081914951</v>
      </c>
      <c r="K17" s="64">
        <f t="shared" si="1"/>
        <v>4.1417077567075467E-2</v>
      </c>
      <c r="L17" s="156">
        <f t="shared" si="2"/>
        <v>0.31142405999999667</v>
      </c>
      <c r="M17" s="8"/>
      <c r="N17" s="171"/>
      <c r="O17" s="171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1.704E-2</v>
      </c>
      <c r="I18" s="61">
        <v>2.8802700000000003E-3</v>
      </c>
      <c r="J18" s="73">
        <f t="shared" si="0"/>
        <v>1.2839405803281441E-4</v>
      </c>
      <c r="K18" s="64">
        <f t="shared" si="1"/>
        <v>-0.83097007042253512</v>
      </c>
      <c r="L18" s="156">
        <f t="shared" si="2"/>
        <v>-1.4159729999999999E-2</v>
      </c>
      <c r="M18" s="8"/>
      <c r="N18" s="171"/>
      <c r="O18" s="171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3.1459999999999999E-3</v>
      </c>
      <c r="I19" s="61">
        <v>5.83776E-3</v>
      </c>
      <c r="J19" s="73">
        <f t="shared" si="0"/>
        <v>2.6023035903635508E-4</v>
      </c>
      <c r="K19" s="64">
        <f t="shared" si="1"/>
        <v>0.85561347743165928</v>
      </c>
      <c r="L19" s="156">
        <f t="shared" si="2"/>
        <v>2.6917600000000001E-3</v>
      </c>
      <c r="M19" s="8"/>
      <c r="N19" s="171"/>
      <c r="O19" s="171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/>
      <c r="I20" s="61">
        <v>1.1151999999999998E-3</v>
      </c>
      <c r="J20" s="73">
        <f t="shared" si="0"/>
        <v>4.9712371936726272E-5</v>
      </c>
      <c r="K20" s="64" t="str">
        <f t="shared" si="1"/>
        <v xml:space="preserve"> - </v>
      </c>
      <c r="L20" s="156">
        <f t="shared" si="2"/>
        <v>1.1151999999999998E-3</v>
      </c>
      <c r="M20" s="8"/>
      <c r="N20" s="171"/>
      <c r="O20" s="171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3.6504000000000002E-2</v>
      </c>
      <c r="I21" s="63">
        <v>1.5585710000000023E-2</v>
      </c>
      <c r="J21" s="74">
        <f t="shared" si="0"/>
        <v>6.9476561371767875E-4</v>
      </c>
      <c r="K21" s="66">
        <f t="shared" si="1"/>
        <v>-0.57304103659872829</v>
      </c>
      <c r="L21" s="157">
        <f t="shared" si="2"/>
        <v>-2.0918289999999978E-2</v>
      </c>
      <c r="M21" s="8"/>
      <c r="N21" s="171"/>
      <c r="O21" s="171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21.597371999999996</v>
      </c>
      <c r="I22" s="79">
        <v>14.037419099999997</v>
      </c>
      <c r="J22" s="72">
        <f t="shared" si="0"/>
        <v>0.62574730929959232</v>
      </c>
      <c r="K22" s="72">
        <f t="shared" si="1"/>
        <v>-0.35004040769404721</v>
      </c>
      <c r="L22" s="158">
        <f t="shared" si="2"/>
        <v>-7.559952899999999</v>
      </c>
      <c r="M22" s="8"/>
      <c r="N22" s="161"/>
      <c r="O22" s="161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/>
      <c r="I23" s="61">
        <v>0</v>
      </c>
      <c r="J23" s="73">
        <f t="shared" si="0"/>
        <v>0</v>
      </c>
      <c r="K23" s="64" t="str">
        <f t="shared" si="1"/>
        <v xml:space="preserve"> - </v>
      </c>
      <c r="L23" s="156">
        <f t="shared" si="2"/>
        <v>0</v>
      </c>
      <c r="M23" s="81"/>
      <c r="N23" s="171"/>
      <c r="O23" s="171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21.161313999999997</v>
      </c>
      <c r="I24" s="61">
        <v>11.793758449999999</v>
      </c>
      <c r="J24" s="73">
        <f t="shared" si="0"/>
        <v>0.52573144422373419</v>
      </c>
      <c r="K24" s="64">
        <f t="shared" si="1"/>
        <v>-0.44267362367006136</v>
      </c>
      <c r="L24" s="156">
        <f t="shared" si="2"/>
        <v>-9.3675555499999987</v>
      </c>
      <c r="M24" s="8"/>
      <c r="N24" s="171"/>
      <c r="O24" s="171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0.436058</v>
      </c>
      <c r="I25" s="61">
        <v>2.2436606499999998</v>
      </c>
      <c r="J25" s="73">
        <f t="shared" si="0"/>
        <v>0.10001586507585818</v>
      </c>
      <c r="K25" s="64">
        <f t="shared" si="1"/>
        <v>4.1453261951391784</v>
      </c>
      <c r="L25" s="156">
        <f t="shared" si="2"/>
        <v>1.8076026499999998</v>
      </c>
      <c r="M25" s="8"/>
      <c r="N25" s="171"/>
      <c r="O25" s="171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/>
      <c r="I26" s="63">
        <v>0</v>
      </c>
      <c r="J26" s="74">
        <f t="shared" si="0"/>
        <v>0</v>
      </c>
      <c r="K26" s="66" t="str">
        <f t="shared" si="1"/>
        <v xml:space="preserve"> - </v>
      </c>
      <c r="L26" s="157">
        <f t="shared" si="2"/>
        <v>0</v>
      </c>
      <c r="M26" s="8"/>
      <c r="N26" s="171"/>
      <c r="O26" s="171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30.1560925</v>
      </c>
      <c r="I27" s="80">
        <f>+I22+I12</f>
        <v>22.433047479999995</v>
      </c>
      <c r="J27" s="74">
        <f t="shared" si="0"/>
        <v>1</v>
      </c>
      <c r="K27" s="74">
        <f t="shared" si="1"/>
        <v>-0.2561023123271029</v>
      </c>
      <c r="L27" s="158">
        <f t="shared" si="2"/>
        <v>-7.7230450200000043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3"/>
    </row>
    <row r="34" spans="2:16" x14ac:dyDescent="0.25">
      <c r="B34" s="20"/>
      <c r="C34" s="245" t="s">
        <v>41</v>
      </c>
      <c r="D34" s="245"/>
      <c r="E34" s="245"/>
      <c r="F34" s="245"/>
      <c r="G34" s="245"/>
      <c r="H34" s="245"/>
      <c r="I34" s="209"/>
      <c r="J34" s="245" t="s">
        <v>42</v>
      </c>
      <c r="K34" s="245"/>
      <c r="L34" s="245"/>
      <c r="M34" s="245"/>
      <c r="N34" s="245"/>
      <c r="O34" s="245"/>
      <c r="P34" s="23"/>
    </row>
    <row r="35" spans="2:16" x14ac:dyDescent="0.25">
      <c r="B35" s="20"/>
      <c r="C35" s="246" t="s">
        <v>26</v>
      </c>
      <c r="D35" s="246"/>
      <c r="E35" s="246"/>
      <c r="F35" s="246"/>
      <c r="G35" s="246"/>
      <c r="H35" s="246"/>
      <c r="I35" s="8"/>
      <c r="J35" s="246" t="s">
        <v>26</v>
      </c>
      <c r="K35" s="246"/>
      <c r="L35" s="246"/>
      <c r="M35" s="246"/>
      <c r="N35" s="246"/>
      <c r="O35" s="246"/>
      <c r="P35" s="23"/>
    </row>
    <row r="36" spans="2:16" x14ac:dyDescent="0.25">
      <c r="B36" s="20"/>
      <c r="C36" s="242" t="s">
        <v>12</v>
      </c>
      <c r="D36" s="243"/>
      <c r="E36" s="77" t="s">
        <v>44</v>
      </c>
      <c r="F36" s="78" t="s">
        <v>45</v>
      </c>
      <c r="G36" s="78" t="s">
        <v>43</v>
      </c>
      <c r="H36" s="78" t="s">
        <v>21</v>
      </c>
      <c r="I36" s="8"/>
      <c r="J36" s="242" t="s">
        <v>12</v>
      </c>
      <c r="K36" s="243"/>
      <c r="L36" s="77" t="s">
        <v>44</v>
      </c>
      <c r="M36" s="78" t="s">
        <v>45</v>
      </c>
      <c r="N36" s="78" t="s">
        <v>20</v>
      </c>
      <c r="O36" s="78" t="s">
        <v>21</v>
      </c>
      <c r="P36" s="23"/>
    </row>
    <row r="37" spans="2:16" x14ac:dyDescent="0.25">
      <c r="B37" s="20"/>
      <c r="C37" s="213" t="s">
        <v>18</v>
      </c>
      <c r="D37" s="179"/>
      <c r="E37" s="180">
        <v>7519.2185999999992</v>
      </c>
      <c r="F37" s="180">
        <v>7830.6426600000023</v>
      </c>
      <c r="G37" s="181">
        <f>+F37/F$57</f>
        <v>0.93270477271887109</v>
      </c>
      <c r="H37" s="182">
        <f>IFERROR(F37/E37-1," - ")</f>
        <v>4.1417077567076355E-2</v>
      </c>
      <c r="I37" s="174"/>
      <c r="J37" s="216" t="s">
        <v>16</v>
      </c>
      <c r="K37" s="186"/>
      <c r="L37" s="180">
        <v>21161.313999999998</v>
      </c>
      <c r="M37" s="180">
        <v>11793.758450000001</v>
      </c>
      <c r="N37" s="181">
        <f>+M37/M$57</f>
        <v>0.84016572889812802</v>
      </c>
      <c r="O37" s="182">
        <f>IFERROR(M37/L37-1," - ")</f>
        <v>-0.44267362367006124</v>
      </c>
      <c r="P37" s="23"/>
    </row>
    <row r="38" spans="2:16" x14ac:dyDescent="0.25">
      <c r="B38" s="20"/>
      <c r="C38" s="183" t="s">
        <v>106</v>
      </c>
      <c r="D38" s="99"/>
      <c r="E38" s="25">
        <v>4304.1729999999989</v>
      </c>
      <c r="F38" s="25">
        <v>7037.8467100000025</v>
      </c>
      <c r="G38" s="106">
        <f t="shared" ref="G38:G57" si="3">+F38/F$57</f>
        <v>0.83827515838665601</v>
      </c>
      <c r="H38" s="92">
        <f t="shared" ref="H38:H57" si="4">IFERROR(F38/E38-1," - ")</f>
        <v>0.635121708630207</v>
      </c>
      <c r="I38" s="3"/>
      <c r="J38" s="215" t="s">
        <v>79</v>
      </c>
      <c r="K38" s="173"/>
      <c r="L38" s="102">
        <v>9517.5499999999993</v>
      </c>
      <c r="M38" s="102">
        <v>6292.6936599999999</v>
      </c>
      <c r="N38" s="172">
        <f t="shared" ref="N38:N57" si="5">+M38/M$57</f>
        <v>0.44827995909874924</v>
      </c>
      <c r="O38" s="92">
        <f t="shared" ref="O38:O57" si="6">IFERROR(M38/L38-1," - ")</f>
        <v>-0.33883261343518023</v>
      </c>
      <c r="P38" s="23"/>
    </row>
    <row r="39" spans="2:16" x14ac:dyDescent="0.25">
      <c r="B39" s="20"/>
      <c r="C39" s="183" t="s">
        <v>107</v>
      </c>
      <c r="D39" s="99"/>
      <c r="E39" s="25">
        <v>1084.21</v>
      </c>
      <c r="F39" s="25">
        <v>778.21095000000003</v>
      </c>
      <c r="G39" s="106">
        <f t="shared" si="3"/>
        <v>9.2692400708665024E-2</v>
      </c>
      <c r="H39" s="92">
        <f t="shared" si="4"/>
        <v>-0.28223227050110222</v>
      </c>
      <c r="I39" s="3"/>
      <c r="J39" s="215" t="s">
        <v>80</v>
      </c>
      <c r="K39" s="101"/>
      <c r="L39" s="102">
        <v>2377.44</v>
      </c>
      <c r="M39" s="102">
        <v>3420.4663800000003</v>
      </c>
      <c r="N39" s="172">
        <f t="shared" si="5"/>
        <v>0.24366775371122182</v>
      </c>
      <c r="O39" s="92">
        <f t="shared" si="6"/>
        <v>0.43871827680193842</v>
      </c>
      <c r="P39" s="23"/>
    </row>
    <row r="40" spans="2:16" x14ac:dyDescent="0.25">
      <c r="B40" s="20"/>
      <c r="C40" s="214" t="s">
        <v>4</v>
      </c>
      <c r="D40" s="175"/>
      <c r="E40" s="176">
        <v>941.86800000000005</v>
      </c>
      <c r="F40" s="176">
        <v>456.01009999999997</v>
      </c>
      <c r="G40" s="177">
        <f t="shared" si="3"/>
        <v>5.4315183969588711E-2</v>
      </c>
      <c r="H40" s="184">
        <f t="shared" si="4"/>
        <v>-0.51584500163504865</v>
      </c>
      <c r="I40" s="3"/>
      <c r="J40" s="215" t="s">
        <v>82</v>
      </c>
      <c r="K40" s="101"/>
      <c r="L40" s="102">
        <v>4922.2160000000003</v>
      </c>
      <c r="M40" s="102">
        <v>1802.4632099999999</v>
      </c>
      <c r="N40" s="172">
        <f t="shared" si="5"/>
        <v>0.12840417438273966</v>
      </c>
      <c r="O40" s="92">
        <f t="shared" si="6"/>
        <v>-0.63381062310146485</v>
      </c>
      <c r="P40" s="23"/>
    </row>
    <row r="41" spans="2:16" x14ac:dyDescent="0.25">
      <c r="B41" s="20"/>
      <c r="C41" s="183" t="s">
        <v>108</v>
      </c>
      <c r="D41" s="99"/>
      <c r="E41" s="25">
        <v>176.29500000000002</v>
      </c>
      <c r="F41" s="25">
        <v>217.45099999999996</v>
      </c>
      <c r="G41" s="106">
        <f t="shared" si="3"/>
        <v>2.5900503233088554E-2</v>
      </c>
      <c r="H41" s="92">
        <f t="shared" si="4"/>
        <v>0.23344961570095557</v>
      </c>
      <c r="I41" s="3"/>
      <c r="J41" s="215" t="s">
        <v>83</v>
      </c>
      <c r="K41" s="101"/>
      <c r="L41" s="102">
        <v>1909.529</v>
      </c>
      <c r="M41" s="102">
        <v>278.1352</v>
      </c>
      <c r="N41" s="172">
        <f t="shared" si="5"/>
        <v>1.9813841705417206E-2</v>
      </c>
      <c r="O41" s="92">
        <f t="shared" si="6"/>
        <v>-0.8543435580187575</v>
      </c>
      <c r="P41" s="23"/>
    </row>
    <row r="42" spans="2:16" x14ac:dyDescent="0.25">
      <c r="B42" s="20"/>
      <c r="C42" s="183" t="s">
        <v>109</v>
      </c>
      <c r="D42" s="99"/>
      <c r="E42" s="25">
        <v>513.15</v>
      </c>
      <c r="F42" s="25">
        <v>205.322</v>
      </c>
      <c r="G42" s="106">
        <f t="shared" si="3"/>
        <v>2.445582280524904E-2</v>
      </c>
      <c r="H42" s="92">
        <f t="shared" si="4"/>
        <v>-0.59987917762837373</v>
      </c>
      <c r="I42" s="3"/>
      <c r="J42" s="215" t="s">
        <v>81</v>
      </c>
      <c r="K42" s="101"/>
      <c r="L42" s="102">
        <v>2434.5790000000002</v>
      </c>
      <c r="M42" s="102"/>
      <c r="N42" s="172">
        <f t="shared" si="5"/>
        <v>0</v>
      </c>
      <c r="O42" s="92">
        <f t="shared" si="6"/>
        <v>-1</v>
      </c>
      <c r="P42" s="23"/>
    </row>
    <row r="43" spans="2:16" x14ac:dyDescent="0.25">
      <c r="B43" s="20"/>
      <c r="C43" s="183" t="s">
        <v>110</v>
      </c>
      <c r="D43" s="99"/>
      <c r="E43" s="25"/>
      <c r="F43" s="25">
        <v>33.237099999999998</v>
      </c>
      <c r="G43" s="106">
        <f t="shared" si="3"/>
        <v>3.9588579312511219E-3</v>
      </c>
      <c r="H43" s="92" t="str">
        <f t="shared" si="4"/>
        <v xml:space="preserve"> - </v>
      </c>
      <c r="I43" s="3"/>
      <c r="J43" s="226" t="s">
        <v>86</v>
      </c>
      <c r="K43" s="217"/>
      <c r="L43" s="198">
        <v>436.05799999999999</v>
      </c>
      <c r="M43" s="198">
        <v>2243.6606499999998</v>
      </c>
      <c r="N43" s="224">
        <f t="shared" si="5"/>
        <v>0.15983427110187229</v>
      </c>
      <c r="O43" s="184">
        <f t="shared" si="6"/>
        <v>4.1453261951391784</v>
      </c>
      <c r="P43" s="23"/>
    </row>
    <row r="44" spans="2:16" x14ac:dyDescent="0.25">
      <c r="B44" s="20"/>
      <c r="C44" s="183" t="s">
        <v>111</v>
      </c>
      <c r="D44" s="99"/>
      <c r="E44" s="25">
        <v>0.72599999999999998</v>
      </c>
      <c r="F44" s="25"/>
      <c r="G44" s="106">
        <f t="shared" si="3"/>
        <v>0</v>
      </c>
      <c r="H44" s="92">
        <f t="shared" si="4"/>
        <v>-1</v>
      </c>
      <c r="I44" s="3"/>
      <c r="J44" s="215" t="s">
        <v>88</v>
      </c>
      <c r="K44" s="101"/>
      <c r="L44" s="102"/>
      <c r="M44" s="102">
        <v>2243.6606499999998</v>
      </c>
      <c r="N44" s="172">
        <f t="shared" si="5"/>
        <v>0.15983427110187229</v>
      </c>
      <c r="O44" s="92" t="str">
        <f t="shared" si="6"/>
        <v xml:space="preserve"> - </v>
      </c>
      <c r="P44" s="23"/>
    </row>
    <row r="45" spans="2:16" x14ac:dyDescent="0.25">
      <c r="B45" s="20"/>
      <c r="C45" s="183" t="s">
        <v>65</v>
      </c>
      <c r="D45" s="99"/>
      <c r="E45" s="25">
        <v>229.88500000000002</v>
      </c>
      <c r="F45" s="25"/>
      <c r="G45" s="106">
        <f t="shared" si="3"/>
        <v>0</v>
      </c>
      <c r="H45" s="92">
        <f t="shared" si="4"/>
        <v>-1</v>
      </c>
      <c r="I45" s="3"/>
      <c r="J45" s="215" t="s">
        <v>87</v>
      </c>
      <c r="K45" s="101"/>
      <c r="L45" s="102">
        <v>436.05799999999999</v>
      </c>
      <c r="M45" s="102"/>
      <c r="N45" s="172">
        <f t="shared" si="5"/>
        <v>0</v>
      </c>
      <c r="O45" s="92">
        <f t="shared" si="6"/>
        <v>-1</v>
      </c>
      <c r="P45" s="23"/>
    </row>
    <row r="46" spans="2:16" x14ac:dyDescent="0.25">
      <c r="B46" s="20"/>
      <c r="C46" s="183" t="s">
        <v>112</v>
      </c>
      <c r="D46" s="99"/>
      <c r="E46" s="25">
        <v>21.812000000000001</v>
      </c>
      <c r="F46" s="25"/>
      <c r="G46" s="106">
        <f t="shared" si="3"/>
        <v>0</v>
      </c>
      <c r="H46" s="92">
        <f t="shared" si="4"/>
        <v>-1</v>
      </c>
      <c r="I46" s="3"/>
      <c r="J46" s="90"/>
      <c r="K46" s="101"/>
      <c r="L46" s="102"/>
      <c r="M46" s="102"/>
      <c r="N46" s="172">
        <f t="shared" si="5"/>
        <v>0</v>
      </c>
      <c r="O46" s="92" t="str">
        <f t="shared" si="6"/>
        <v xml:space="preserve"> - </v>
      </c>
      <c r="P46" s="23"/>
    </row>
    <row r="47" spans="2:16" x14ac:dyDescent="0.25">
      <c r="B47" s="20"/>
      <c r="C47" s="183"/>
      <c r="D47" s="99"/>
      <c r="E47" s="25"/>
      <c r="F47" s="25"/>
      <c r="G47" s="106">
        <f t="shared" si="3"/>
        <v>0</v>
      </c>
      <c r="H47" s="92" t="str">
        <f t="shared" si="4"/>
        <v xml:space="preserve"> - </v>
      </c>
      <c r="I47" s="3"/>
      <c r="J47" s="90"/>
      <c r="K47" s="101"/>
      <c r="L47" s="102"/>
      <c r="M47" s="102"/>
      <c r="N47" s="172">
        <f t="shared" si="5"/>
        <v>0</v>
      </c>
      <c r="O47" s="92" t="str">
        <f t="shared" si="6"/>
        <v xml:space="preserve"> - </v>
      </c>
      <c r="P47" s="23"/>
    </row>
    <row r="48" spans="2:16" x14ac:dyDescent="0.25">
      <c r="B48" s="20"/>
      <c r="C48" s="84"/>
      <c r="D48" s="99"/>
      <c r="E48" s="25"/>
      <c r="F48" s="25"/>
      <c r="G48" s="106">
        <f t="shared" si="3"/>
        <v>0</v>
      </c>
      <c r="H48" s="92" t="str">
        <f t="shared" si="4"/>
        <v xml:space="preserve"> - </v>
      </c>
      <c r="I48" s="3"/>
      <c r="J48" s="90"/>
      <c r="K48" s="101"/>
      <c r="L48" s="102"/>
      <c r="M48" s="102"/>
      <c r="N48" s="172">
        <f t="shared" si="5"/>
        <v>0</v>
      </c>
      <c r="O48" s="92" t="str">
        <f t="shared" si="6"/>
        <v xml:space="preserve"> - </v>
      </c>
      <c r="P48" s="23"/>
    </row>
    <row r="49" spans="2:16" x14ac:dyDescent="0.25">
      <c r="B49" s="20"/>
      <c r="C49" s="84"/>
      <c r="D49" s="99"/>
      <c r="E49" s="25"/>
      <c r="F49" s="25"/>
      <c r="G49" s="106">
        <f t="shared" si="3"/>
        <v>0</v>
      </c>
      <c r="H49" s="92" t="str">
        <f t="shared" si="4"/>
        <v xml:space="preserve"> - </v>
      </c>
      <c r="I49" s="3"/>
      <c r="J49" s="90"/>
      <c r="K49" s="101"/>
      <c r="L49" s="102"/>
      <c r="M49" s="102"/>
      <c r="N49" s="172">
        <f t="shared" si="5"/>
        <v>0</v>
      </c>
      <c r="O49" s="92" t="str">
        <f t="shared" si="6"/>
        <v xml:space="preserve"> - </v>
      </c>
      <c r="P49" s="23"/>
    </row>
    <row r="50" spans="2:16" x14ac:dyDescent="0.25">
      <c r="B50" s="20"/>
      <c r="C50" s="84"/>
      <c r="D50" s="99"/>
      <c r="E50" s="25"/>
      <c r="F50" s="25"/>
      <c r="G50" s="106">
        <f t="shared" si="3"/>
        <v>0</v>
      </c>
      <c r="H50" s="92" t="str">
        <f t="shared" si="4"/>
        <v xml:space="preserve"> - </v>
      </c>
      <c r="I50" s="3"/>
      <c r="J50" s="90"/>
      <c r="K50" s="101"/>
      <c r="L50" s="102"/>
      <c r="M50" s="102"/>
      <c r="N50" s="172">
        <f t="shared" si="5"/>
        <v>0</v>
      </c>
      <c r="O50" s="92" t="str">
        <f t="shared" si="6"/>
        <v xml:space="preserve"> - </v>
      </c>
      <c r="P50" s="23"/>
    </row>
    <row r="51" spans="2:16" x14ac:dyDescent="0.25">
      <c r="B51" s="20"/>
      <c r="C51" s="84"/>
      <c r="D51" s="99"/>
      <c r="E51" s="25"/>
      <c r="F51" s="25"/>
      <c r="G51" s="106">
        <f t="shared" si="3"/>
        <v>0</v>
      </c>
      <c r="H51" s="92" t="str">
        <f t="shared" si="4"/>
        <v xml:space="preserve"> - </v>
      </c>
      <c r="I51" s="3"/>
      <c r="J51" s="90"/>
      <c r="K51" s="101"/>
      <c r="L51" s="102"/>
      <c r="M51" s="102"/>
      <c r="N51" s="172">
        <f t="shared" si="5"/>
        <v>0</v>
      </c>
      <c r="O51" s="92" t="str">
        <f t="shared" si="6"/>
        <v xml:space="preserve"> - </v>
      </c>
      <c r="P51" s="23"/>
    </row>
    <row r="52" spans="2:16" x14ac:dyDescent="0.25">
      <c r="B52" s="20"/>
      <c r="C52" s="84"/>
      <c r="D52" s="103"/>
      <c r="E52" s="25"/>
      <c r="F52" s="25"/>
      <c r="G52" s="106">
        <f t="shared" si="3"/>
        <v>0</v>
      </c>
      <c r="H52" s="92" t="str">
        <f t="shared" si="4"/>
        <v xml:space="preserve"> - </v>
      </c>
      <c r="I52" s="3"/>
      <c r="J52" s="90"/>
      <c r="K52" s="144"/>
      <c r="L52" s="102"/>
      <c r="M52" s="102"/>
      <c r="N52" s="172">
        <f t="shared" si="5"/>
        <v>0</v>
      </c>
      <c r="O52" s="92" t="str">
        <f t="shared" si="6"/>
        <v xml:space="preserve"> - </v>
      </c>
      <c r="P52" s="23"/>
    </row>
    <row r="53" spans="2:16" x14ac:dyDescent="0.25">
      <c r="B53" s="20"/>
      <c r="C53" s="84"/>
      <c r="D53" s="99"/>
      <c r="E53" s="25"/>
      <c r="F53" s="25"/>
      <c r="G53" s="106">
        <f t="shared" si="3"/>
        <v>0</v>
      </c>
      <c r="H53" s="92" t="str">
        <f t="shared" si="4"/>
        <v xml:space="preserve"> - </v>
      </c>
      <c r="I53" s="3"/>
      <c r="J53" s="90"/>
      <c r="K53" s="101"/>
      <c r="L53" s="102"/>
      <c r="M53" s="102"/>
      <c r="N53" s="172">
        <f t="shared" si="5"/>
        <v>0</v>
      </c>
      <c r="O53" s="92" t="str">
        <f t="shared" si="6"/>
        <v xml:space="preserve"> - </v>
      </c>
      <c r="P53" s="23"/>
    </row>
    <row r="54" spans="2:16" x14ac:dyDescent="0.25">
      <c r="B54" s="20"/>
      <c r="C54" s="84"/>
      <c r="D54" s="99"/>
      <c r="E54" s="25"/>
      <c r="F54" s="25"/>
      <c r="G54" s="172">
        <f t="shared" si="3"/>
        <v>0</v>
      </c>
      <c r="H54" s="86" t="str">
        <f t="shared" si="4"/>
        <v xml:space="preserve"> - </v>
      </c>
      <c r="I54" s="8"/>
      <c r="J54" s="84"/>
      <c r="K54" s="99"/>
      <c r="L54" s="25"/>
      <c r="M54" s="25"/>
      <c r="N54" s="172">
        <f t="shared" si="5"/>
        <v>0</v>
      </c>
      <c r="O54" s="86" t="str">
        <f t="shared" si="6"/>
        <v xml:space="preserve"> - </v>
      </c>
      <c r="P54" s="23"/>
    </row>
    <row r="55" spans="2:16" x14ac:dyDescent="0.25">
      <c r="B55" s="20"/>
      <c r="C55" s="84"/>
      <c r="D55" s="99"/>
      <c r="E55" s="25"/>
      <c r="F55" s="25"/>
      <c r="G55" s="172">
        <f t="shared" si="3"/>
        <v>0</v>
      </c>
      <c r="H55" s="86" t="str">
        <f t="shared" si="4"/>
        <v xml:space="preserve"> - </v>
      </c>
      <c r="I55" s="8"/>
      <c r="J55" s="84"/>
      <c r="K55" s="99"/>
      <c r="L55" s="25"/>
      <c r="M55" s="25"/>
      <c r="N55" s="172">
        <f t="shared" si="5"/>
        <v>0</v>
      </c>
      <c r="O55" s="86" t="str">
        <f t="shared" si="6"/>
        <v xml:space="preserve"> - </v>
      </c>
      <c r="P55" s="23"/>
    </row>
    <row r="56" spans="2:16" x14ac:dyDescent="0.25">
      <c r="B56" s="20"/>
      <c r="C56" s="85"/>
      <c r="D56" s="100"/>
      <c r="E56" s="62"/>
      <c r="F56" s="62"/>
      <c r="G56" s="185">
        <f t="shared" si="3"/>
        <v>0</v>
      </c>
      <c r="H56" s="87" t="str">
        <f t="shared" si="4"/>
        <v xml:space="preserve"> - </v>
      </c>
      <c r="I56" s="8"/>
      <c r="J56" s="85"/>
      <c r="K56" s="100"/>
      <c r="L56" s="62"/>
      <c r="M56" s="62"/>
      <c r="N56" s="185">
        <f t="shared" si="5"/>
        <v>0</v>
      </c>
      <c r="O56" s="87" t="str">
        <f t="shared" si="6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8558.7205000000013</v>
      </c>
      <c r="F57" s="88">
        <f>+I12*1000</f>
        <v>8395.6283799999983</v>
      </c>
      <c r="G57" s="74">
        <f t="shared" si="3"/>
        <v>1</v>
      </c>
      <c r="H57" s="98">
        <f t="shared" si="4"/>
        <v>-1.9055666089341616E-2</v>
      </c>
      <c r="I57" s="8"/>
      <c r="J57" s="96" t="s">
        <v>14</v>
      </c>
      <c r="K57" s="97"/>
      <c r="L57" s="88">
        <f>+H22*1000</f>
        <v>21597.371999999996</v>
      </c>
      <c r="M57" s="88">
        <f>+I22*1000</f>
        <v>14037.419099999997</v>
      </c>
      <c r="N57" s="74">
        <f t="shared" si="5"/>
        <v>1</v>
      </c>
      <c r="O57" s="98">
        <f t="shared" si="6"/>
        <v>-0.35004040769404721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"/>
    </row>
    <row r="65" spans="2:16" x14ac:dyDescent="0.25">
      <c r="B65" s="20"/>
      <c r="C65" s="245" t="s">
        <v>47</v>
      </c>
      <c r="D65" s="245"/>
      <c r="E65" s="245"/>
      <c r="F65" s="245"/>
      <c r="G65" s="245"/>
      <c r="H65" s="245"/>
      <c r="I65" s="159"/>
      <c r="J65" s="245" t="s">
        <v>48</v>
      </c>
      <c r="K65" s="245"/>
      <c r="L65" s="245"/>
      <c r="M65" s="245"/>
      <c r="N65" s="245"/>
      <c r="O65" s="245"/>
      <c r="P65" s="23"/>
    </row>
    <row r="66" spans="2:16" x14ac:dyDescent="0.25">
      <c r="B66" s="20"/>
      <c r="C66" s="246" t="s">
        <v>26</v>
      </c>
      <c r="D66" s="246"/>
      <c r="E66" s="246"/>
      <c r="F66" s="246"/>
      <c r="G66" s="246"/>
      <c r="H66" s="246"/>
      <c r="I66" s="8"/>
      <c r="J66" s="246" t="s">
        <v>26</v>
      </c>
      <c r="K66" s="246"/>
      <c r="L66" s="246"/>
      <c r="M66" s="246"/>
      <c r="N66" s="246"/>
      <c r="O66" s="246"/>
      <c r="P66" s="23"/>
    </row>
    <row r="67" spans="2:16" x14ac:dyDescent="0.25">
      <c r="B67" s="20"/>
      <c r="C67" s="242" t="s">
        <v>32</v>
      </c>
      <c r="D67" s="243"/>
      <c r="E67" s="77" t="s">
        <v>44</v>
      </c>
      <c r="F67" s="78" t="s">
        <v>45</v>
      </c>
      <c r="G67" s="78" t="s">
        <v>43</v>
      </c>
      <c r="H67" s="78" t="s">
        <v>21</v>
      </c>
      <c r="I67" s="8"/>
      <c r="J67" s="242" t="s">
        <v>12</v>
      </c>
      <c r="K67" s="243"/>
      <c r="L67" s="77" t="s">
        <v>44</v>
      </c>
      <c r="M67" s="78" t="s">
        <v>45</v>
      </c>
      <c r="N67" s="78" t="s">
        <v>20</v>
      </c>
      <c r="O67" s="78" t="s">
        <v>21</v>
      </c>
      <c r="P67" s="23"/>
    </row>
    <row r="68" spans="2:16" x14ac:dyDescent="0.25">
      <c r="B68" s="20"/>
      <c r="C68" s="145" t="s">
        <v>29</v>
      </c>
      <c r="D68" s="146"/>
      <c r="E68" s="192">
        <v>6148.523900000001</v>
      </c>
      <c r="F68" s="151">
        <v>3782.4718899999998</v>
      </c>
      <c r="G68" s="193">
        <f t="shared" ref="G68:G84" si="7">+F68/F$86</f>
        <v>0.45052874172117663</v>
      </c>
      <c r="H68" s="194">
        <f>IFERROR(F68/E68-1," - ")</f>
        <v>-0.38481626622611009</v>
      </c>
      <c r="I68" s="3"/>
      <c r="J68" s="145" t="s">
        <v>30</v>
      </c>
      <c r="K68" s="146"/>
      <c r="L68" s="192">
        <v>14765.627</v>
      </c>
      <c r="M68" s="151">
        <v>10187.728519999999</v>
      </c>
      <c r="N68" s="193">
        <f t="shared" ref="N68:N69" si="8">+M68/M$86</f>
        <v>0.72575510123509812</v>
      </c>
      <c r="O68" s="194">
        <f>IFERROR(M68/L68-1," - ")</f>
        <v>-0.31003752702137211</v>
      </c>
      <c r="P68" s="143"/>
    </row>
    <row r="69" spans="2:16" x14ac:dyDescent="0.25">
      <c r="B69" s="20"/>
      <c r="C69" s="147" t="s">
        <v>170</v>
      </c>
      <c r="D69" s="148"/>
      <c r="E69" s="195">
        <v>4.6400999999999994</v>
      </c>
      <c r="F69" s="153">
        <v>3584.5357500000005</v>
      </c>
      <c r="G69" s="196">
        <f t="shared" si="7"/>
        <v>0.42695264580064718</v>
      </c>
      <c r="H69" s="197">
        <f t="shared" ref="H69:H86" si="9">IFERROR(F69/E69-1," - ")</f>
        <v>771.51260748690777</v>
      </c>
      <c r="I69" s="3"/>
      <c r="J69" s="147" t="s">
        <v>184</v>
      </c>
      <c r="K69" s="148"/>
      <c r="L69" s="195"/>
      <c r="M69" s="153">
        <v>1964.43948</v>
      </c>
      <c r="N69" s="196">
        <f t="shared" si="8"/>
        <v>0.13994306688470962</v>
      </c>
      <c r="O69" s="197" t="str">
        <f t="shared" ref="O69" si="10">IFERROR(M69/L69-1," - ")</f>
        <v xml:space="preserve"> - </v>
      </c>
      <c r="P69" s="143"/>
    </row>
    <row r="70" spans="2:16" x14ac:dyDescent="0.25">
      <c r="B70" s="20"/>
      <c r="C70" s="149" t="s">
        <v>166</v>
      </c>
      <c r="D70" s="150"/>
      <c r="E70" s="198">
        <v>724.66849999999999</v>
      </c>
      <c r="F70" s="152">
        <v>422.77299999999991</v>
      </c>
      <c r="G70" s="177">
        <f t="shared" si="7"/>
        <v>5.0356326038337583E-2</v>
      </c>
      <c r="H70" s="199">
        <f t="shared" si="9"/>
        <v>-0.41659807208399435</v>
      </c>
      <c r="I70" s="3"/>
      <c r="J70" s="149" t="s">
        <v>29</v>
      </c>
      <c r="K70" s="150"/>
      <c r="L70" s="198"/>
      <c r="M70" s="152">
        <v>981.77089999999998</v>
      </c>
      <c r="N70" s="177">
        <f t="shared" ref="N70:N84" si="11">+M70/M$86</f>
        <v>6.9939558903673413E-2</v>
      </c>
      <c r="O70" s="199" t="str">
        <f t="shared" ref="O70:O86" si="12">IFERROR(M70/L70-1," - ")</f>
        <v xml:space="preserve"> - </v>
      </c>
      <c r="P70" s="143"/>
    </row>
    <row r="71" spans="2:16" x14ac:dyDescent="0.25">
      <c r="B71" s="20"/>
      <c r="C71" s="90" t="s">
        <v>177</v>
      </c>
      <c r="D71" s="91"/>
      <c r="E71" s="102">
        <v>303.13799999999998</v>
      </c>
      <c r="F71" s="89">
        <v>401.738</v>
      </c>
      <c r="G71" s="106">
        <f t="shared" si="7"/>
        <v>4.7850855447225032E-2</v>
      </c>
      <c r="H71" s="104">
        <f t="shared" si="9"/>
        <v>0.32526440103187326</v>
      </c>
      <c r="I71" s="3"/>
      <c r="J71" s="90" t="s">
        <v>175</v>
      </c>
      <c r="K71" s="91"/>
      <c r="L71" s="102"/>
      <c r="M71" s="89">
        <v>455.30421000000001</v>
      </c>
      <c r="N71" s="106">
        <f t="shared" si="11"/>
        <v>3.2435037150098343E-2</v>
      </c>
      <c r="O71" s="104" t="str">
        <f t="shared" si="12"/>
        <v xml:space="preserve"> - </v>
      </c>
      <c r="P71" s="143"/>
    </row>
    <row r="72" spans="2:16" x14ac:dyDescent="0.25">
      <c r="B72" s="20"/>
      <c r="C72" s="90" t="s">
        <v>182</v>
      </c>
      <c r="D72" s="91"/>
      <c r="E72" s="102">
        <v>1296.0659999999998</v>
      </c>
      <c r="F72" s="89">
        <v>134.42500000000001</v>
      </c>
      <c r="G72" s="106">
        <f t="shared" si="7"/>
        <v>1.6011308971252969E-2</v>
      </c>
      <c r="H72" s="104">
        <f t="shared" si="9"/>
        <v>-0.8962822880933532</v>
      </c>
      <c r="I72" s="3"/>
      <c r="J72" s="90" t="s">
        <v>179</v>
      </c>
      <c r="K72" s="91"/>
      <c r="L72" s="102"/>
      <c r="M72" s="89">
        <v>278.1352</v>
      </c>
      <c r="N72" s="106">
        <f t="shared" si="11"/>
        <v>1.9813841705417206E-2</v>
      </c>
      <c r="O72" s="104" t="str">
        <f t="shared" si="12"/>
        <v xml:space="preserve"> - </v>
      </c>
      <c r="P72" s="143"/>
    </row>
    <row r="73" spans="2:16" x14ac:dyDescent="0.25">
      <c r="B73" s="20"/>
      <c r="C73" s="90" t="s">
        <v>31</v>
      </c>
      <c r="D73" s="91"/>
      <c r="E73" s="102"/>
      <c r="F73" s="89">
        <v>33.237099999999998</v>
      </c>
      <c r="G73" s="106">
        <f t="shared" si="7"/>
        <v>3.9588579312511219E-3</v>
      </c>
      <c r="H73" s="104" t="str">
        <f t="shared" si="9"/>
        <v xml:space="preserve"> - </v>
      </c>
      <c r="I73" s="3"/>
      <c r="J73" s="90" t="s">
        <v>176</v>
      </c>
      <c r="K73" s="91"/>
      <c r="L73" s="102"/>
      <c r="M73" s="89">
        <v>151.089</v>
      </c>
      <c r="N73" s="106">
        <f t="shared" si="11"/>
        <v>1.0763303348262931E-2</v>
      </c>
      <c r="O73" s="104" t="str">
        <f t="shared" si="12"/>
        <v xml:space="preserve"> - </v>
      </c>
      <c r="P73" s="23"/>
    </row>
    <row r="74" spans="2:16" x14ac:dyDescent="0.25">
      <c r="B74" s="20"/>
      <c r="C74" s="90" t="s">
        <v>173</v>
      </c>
      <c r="D74" s="91"/>
      <c r="E74" s="102">
        <v>15.420999999999999</v>
      </c>
      <c r="F74" s="89">
        <v>19.144710000000003</v>
      </c>
      <c r="G74" s="106">
        <f t="shared" si="7"/>
        <v>2.280318891389522E-3</v>
      </c>
      <c r="H74" s="104">
        <f t="shared" si="9"/>
        <v>0.24147007327670078</v>
      </c>
      <c r="I74" s="3"/>
      <c r="J74" s="90" t="s">
        <v>177</v>
      </c>
      <c r="K74" s="91"/>
      <c r="L74" s="102"/>
      <c r="M74" s="89">
        <v>18.951790000000003</v>
      </c>
      <c r="N74" s="106">
        <f t="shared" si="11"/>
        <v>1.3500907727404111E-3</v>
      </c>
      <c r="O74" s="104" t="str">
        <f t="shared" si="12"/>
        <v xml:space="preserve"> - </v>
      </c>
      <c r="P74" s="23"/>
    </row>
    <row r="75" spans="2:16" x14ac:dyDescent="0.25">
      <c r="B75" s="20"/>
      <c r="C75" s="90" t="s">
        <v>168</v>
      </c>
      <c r="D75" s="91"/>
      <c r="E75" s="102"/>
      <c r="F75" s="89">
        <v>15.597389999999999</v>
      </c>
      <c r="G75" s="106">
        <f t="shared" si="7"/>
        <v>1.857798998959504E-3</v>
      </c>
      <c r="H75" s="104" t="str">
        <f t="shared" si="9"/>
        <v xml:space="preserve"> - </v>
      </c>
      <c r="I75" s="3"/>
      <c r="J75" s="90" t="s">
        <v>167</v>
      </c>
      <c r="K75" s="91"/>
      <c r="L75" s="102">
        <v>4922.2160000000003</v>
      </c>
      <c r="M75" s="89"/>
      <c r="N75" s="106">
        <f t="shared" si="11"/>
        <v>0</v>
      </c>
      <c r="O75" s="104">
        <f t="shared" si="12"/>
        <v>-1</v>
      </c>
      <c r="P75" s="23"/>
    </row>
    <row r="76" spans="2:16" x14ac:dyDescent="0.25">
      <c r="B76" s="20"/>
      <c r="C76" s="90" t="s">
        <v>160</v>
      </c>
      <c r="D76" s="91"/>
      <c r="E76" s="102"/>
      <c r="F76" s="89">
        <v>0.95714999999999995</v>
      </c>
      <c r="G76" s="106">
        <f t="shared" si="7"/>
        <v>1.1400576069804559E-4</v>
      </c>
      <c r="H76" s="104" t="str">
        <f t="shared" si="9"/>
        <v xml:space="preserve"> - </v>
      </c>
      <c r="I76" s="3"/>
      <c r="J76" s="90" t="s">
        <v>159</v>
      </c>
      <c r="K76" s="91"/>
      <c r="L76" s="102">
        <v>1909.529</v>
      </c>
      <c r="M76" s="89"/>
      <c r="N76" s="106">
        <f t="shared" si="11"/>
        <v>0</v>
      </c>
      <c r="O76" s="104">
        <f t="shared" si="12"/>
        <v>-1</v>
      </c>
      <c r="P76" s="23"/>
    </row>
    <row r="77" spans="2:16" x14ac:dyDescent="0.25">
      <c r="B77" s="20"/>
      <c r="C77" s="90" t="s">
        <v>183</v>
      </c>
      <c r="D77" s="91"/>
      <c r="E77" s="102"/>
      <c r="F77" s="89">
        <v>0.74839</v>
      </c>
      <c r="G77" s="106">
        <f t="shared" si="7"/>
        <v>8.9140439062644671E-5</v>
      </c>
      <c r="H77" s="104" t="str">
        <f t="shared" si="9"/>
        <v xml:space="preserve"> - </v>
      </c>
      <c r="I77" s="3"/>
      <c r="J77" s="90"/>
      <c r="K77" s="91"/>
      <c r="L77" s="102"/>
      <c r="M77" s="89"/>
      <c r="N77" s="106">
        <f t="shared" si="11"/>
        <v>0</v>
      </c>
      <c r="O77" s="104" t="str">
        <f t="shared" si="12"/>
        <v xml:space="preserve"> - </v>
      </c>
      <c r="P77" s="23"/>
    </row>
    <row r="78" spans="2:16" x14ac:dyDescent="0.25">
      <c r="B78" s="20"/>
      <c r="C78" s="90" t="s">
        <v>184</v>
      </c>
      <c r="D78" s="91"/>
      <c r="E78" s="102">
        <v>17.04</v>
      </c>
      <c r="F78" s="89"/>
      <c r="G78" s="106">
        <f t="shared" si="7"/>
        <v>0</v>
      </c>
      <c r="H78" s="104">
        <f t="shared" si="9"/>
        <v>-1</v>
      </c>
      <c r="I78" s="3"/>
      <c r="J78" s="90"/>
      <c r="K78" s="91"/>
      <c r="L78" s="102"/>
      <c r="M78" s="89"/>
      <c r="N78" s="106">
        <f t="shared" si="11"/>
        <v>0</v>
      </c>
      <c r="O78" s="104" t="str">
        <f t="shared" si="12"/>
        <v xml:space="preserve"> - </v>
      </c>
      <c r="P78" s="23"/>
    </row>
    <row r="79" spans="2:16" x14ac:dyDescent="0.25">
      <c r="B79" s="20"/>
      <c r="C79" s="90" t="s">
        <v>180</v>
      </c>
      <c r="D79" s="91"/>
      <c r="E79" s="102">
        <v>21.082999999999998</v>
      </c>
      <c r="F79" s="89"/>
      <c r="G79" s="106">
        <f t="shared" si="7"/>
        <v>0</v>
      </c>
      <c r="H79" s="104">
        <f t="shared" si="9"/>
        <v>-1</v>
      </c>
      <c r="I79" s="3"/>
      <c r="J79" s="90"/>
      <c r="K79" s="91"/>
      <c r="L79" s="102"/>
      <c r="M79" s="89"/>
      <c r="N79" s="106">
        <f t="shared" si="11"/>
        <v>0</v>
      </c>
      <c r="O79" s="104" t="str">
        <f t="shared" si="12"/>
        <v xml:space="preserve"> - </v>
      </c>
      <c r="P79" s="23"/>
    </row>
    <row r="80" spans="2:16" x14ac:dyDescent="0.25">
      <c r="B80" s="20"/>
      <c r="C80" s="90" t="s">
        <v>157</v>
      </c>
      <c r="D80" s="91"/>
      <c r="E80" s="102">
        <v>21.812000000000001</v>
      </c>
      <c r="F80" s="89"/>
      <c r="G80" s="106">
        <f t="shared" si="7"/>
        <v>0</v>
      </c>
      <c r="H80" s="104">
        <f t="shared" si="9"/>
        <v>-1</v>
      </c>
      <c r="I80" s="3"/>
      <c r="J80" s="90"/>
      <c r="K80" s="91"/>
      <c r="L80" s="102"/>
      <c r="M80" s="89"/>
      <c r="N80" s="106">
        <f t="shared" si="11"/>
        <v>0</v>
      </c>
      <c r="O80" s="104" t="str">
        <f t="shared" si="12"/>
        <v xml:space="preserve"> - </v>
      </c>
      <c r="P80" s="23"/>
    </row>
    <row r="81" spans="2:16" x14ac:dyDescent="0.25">
      <c r="B81" s="20"/>
      <c r="C81" s="90" t="s">
        <v>162</v>
      </c>
      <c r="D81" s="91"/>
      <c r="E81" s="102">
        <v>3.17</v>
      </c>
      <c r="F81" s="115"/>
      <c r="G81" s="106">
        <f t="shared" si="7"/>
        <v>0</v>
      </c>
      <c r="H81" s="104">
        <f t="shared" si="9"/>
        <v>-1</v>
      </c>
      <c r="I81" s="3"/>
      <c r="J81" s="90"/>
      <c r="K81" s="91"/>
      <c r="L81" s="102"/>
      <c r="M81" s="115"/>
      <c r="N81" s="106">
        <f t="shared" si="11"/>
        <v>0</v>
      </c>
      <c r="O81" s="104" t="str">
        <f t="shared" si="12"/>
        <v xml:space="preserve"> - </v>
      </c>
      <c r="P81" s="23"/>
    </row>
    <row r="82" spans="2:16" x14ac:dyDescent="0.25">
      <c r="B82" s="20"/>
      <c r="C82" s="90" t="s">
        <v>171</v>
      </c>
      <c r="D82" s="91"/>
      <c r="E82" s="102">
        <v>3.1579999999999999</v>
      </c>
      <c r="F82" s="89"/>
      <c r="G82" s="106">
        <f t="shared" si="7"/>
        <v>0</v>
      </c>
      <c r="H82" s="104">
        <f t="shared" si="9"/>
        <v>-1</v>
      </c>
      <c r="I82" s="3"/>
      <c r="J82" s="90"/>
      <c r="K82" s="91"/>
      <c r="L82" s="102"/>
      <c r="M82" s="89"/>
      <c r="N82" s="106">
        <f t="shared" si="11"/>
        <v>0</v>
      </c>
      <c r="O82" s="104" t="str">
        <f t="shared" si="12"/>
        <v xml:space="preserve"> - </v>
      </c>
      <c r="P82" s="23"/>
    </row>
    <row r="83" spans="2:16" x14ac:dyDescent="0.25">
      <c r="B83" s="20"/>
      <c r="C83" s="90"/>
      <c r="D83" s="95"/>
      <c r="E83" s="102"/>
      <c r="F83" s="89"/>
      <c r="G83" s="106">
        <f t="shared" si="7"/>
        <v>0</v>
      </c>
      <c r="H83" s="104" t="str">
        <f t="shared" si="9"/>
        <v xml:space="preserve"> - </v>
      </c>
      <c r="I83" s="3"/>
      <c r="J83" s="90"/>
      <c r="K83" s="95"/>
      <c r="L83" s="102"/>
      <c r="M83" s="89"/>
      <c r="N83" s="106">
        <f t="shared" si="11"/>
        <v>0</v>
      </c>
      <c r="O83" s="104" t="str">
        <f t="shared" si="12"/>
        <v xml:space="preserve"> - </v>
      </c>
      <c r="P83" s="23"/>
    </row>
    <row r="84" spans="2:16" x14ac:dyDescent="0.25">
      <c r="B84" s="20"/>
      <c r="C84" s="90"/>
      <c r="D84" s="91"/>
      <c r="E84" s="102"/>
      <c r="F84" s="89"/>
      <c r="G84" s="106">
        <f t="shared" si="7"/>
        <v>0</v>
      </c>
      <c r="H84" s="104" t="str">
        <f t="shared" si="9"/>
        <v xml:space="preserve"> - </v>
      </c>
      <c r="I84" s="3"/>
      <c r="J84" s="90"/>
      <c r="K84" s="91"/>
      <c r="L84" s="102"/>
      <c r="M84" s="89"/>
      <c r="N84" s="106">
        <f t="shared" si="11"/>
        <v>0</v>
      </c>
      <c r="O84" s="104" t="str">
        <f t="shared" si="12"/>
        <v xml:space="preserve"> - </v>
      </c>
      <c r="P84" s="23"/>
    </row>
    <row r="85" spans="2:16" x14ac:dyDescent="0.25">
      <c r="B85" s="20"/>
      <c r="C85" s="93"/>
      <c r="D85" s="94"/>
      <c r="E85" s="102"/>
      <c r="F85" s="102"/>
      <c r="G85" s="107">
        <f>+F85/F$86</f>
        <v>0</v>
      </c>
      <c r="H85" s="105" t="str">
        <f t="shared" si="9"/>
        <v xml:space="preserve"> - </v>
      </c>
      <c r="I85" s="3"/>
      <c r="J85" s="93" t="s">
        <v>33</v>
      </c>
      <c r="K85" s="94"/>
      <c r="L85" s="102">
        <f>+L86-SUM(L68:L84)</f>
        <v>0</v>
      </c>
      <c r="M85" s="102">
        <f>+M86-SUM(M68:M84)</f>
        <v>0</v>
      </c>
      <c r="N85" s="107">
        <f>+M85/M$86</f>
        <v>0</v>
      </c>
      <c r="O85" s="105" t="str">
        <f t="shared" si="12"/>
        <v xml:space="preserve"> - </v>
      </c>
      <c r="P85" s="23"/>
    </row>
    <row r="86" spans="2:16" x14ac:dyDescent="0.25">
      <c r="B86" s="20"/>
      <c r="C86" s="96" t="s">
        <v>3</v>
      </c>
      <c r="D86" s="97"/>
      <c r="E86" s="88">
        <f>+E57</f>
        <v>8558.7205000000013</v>
      </c>
      <c r="F86" s="88">
        <f>+F57</f>
        <v>8395.6283799999983</v>
      </c>
      <c r="G86" s="74">
        <f>+F86/F$86</f>
        <v>1</v>
      </c>
      <c r="H86" s="98">
        <f t="shared" si="9"/>
        <v>-1.9055666089341616E-2</v>
      </c>
      <c r="I86" s="8"/>
      <c r="J86" s="96" t="s">
        <v>14</v>
      </c>
      <c r="K86" s="97"/>
      <c r="L86" s="88">
        <f>+L57</f>
        <v>21597.371999999996</v>
      </c>
      <c r="M86" s="88">
        <f>+M57</f>
        <v>14037.419099999997</v>
      </c>
      <c r="N86" s="74">
        <f>+M86/M$86</f>
        <v>1</v>
      </c>
      <c r="O86" s="98">
        <f t="shared" si="12"/>
        <v>-0.35004040769404721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36:D36"/>
    <mergeCell ref="J36:K36"/>
    <mergeCell ref="C33:O33"/>
    <mergeCell ref="C34:H34"/>
    <mergeCell ref="J34:O34"/>
    <mergeCell ref="C35:H35"/>
    <mergeCell ref="J35:O35"/>
    <mergeCell ref="F10:L10"/>
    <mergeCell ref="F11:G11"/>
    <mergeCell ref="B1:P1"/>
    <mergeCell ref="C7:O8"/>
    <mergeCell ref="F9:L9"/>
    <mergeCell ref="C67:D67"/>
    <mergeCell ref="J67:K67"/>
    <mergeCell ref="C64:O64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30C4CF7C-E372-4871-AF20-7DF0D8FCD98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4" id="{0FB8E9C1-1DD3-4728-9375-B0E8CAF538B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H37:H56</xm:sqref>
        </x14:conditionalFormatting>
        <x14:conditionalFormatting xmlns:xm="http://schemas.microsoft.com/office/excel/2006/main">
          <x14:cfRule type="iconSet" priority="3" id="{FD55A034-EEFD-4922-9855-3257CAEFF04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  <x14:conditionalFormatting xmlns:xm="http://schemas.microsoft.com/office/excel/2006/main">
          <x14:cfRule type="iconSet" priority="2" id="{73FC1EF6-F721-4B93-B7F9-6D0218F73EB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1" id="{215DCCC8-BB5F-4A9D-A749-125AB1204DD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B11" sqref="B1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1" t="s">
        <v>209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6" x14ac:dyDescent="0.25">
      <c r="B2" s="189" t="str">
        <f>+B6</f>
        <v>1. Exportaciones por tipo y sector</v>
      </c>
      <c r="C2" s="190"/>
      <c r="D2" s="190"/>
      <c r="E2" s="190"/>
      <c r="F2" s="190"/>
      <c r="G2" s="190"/>
      <c r="H2" s="190"/>
      <c r="I2" s="189"/>
      <c r="J2" s="189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89" t="str">
        <f>+B32</f>
        <v>2. Principales productos exportados</v>
      </c>
      <c r="C3" s="189"/>
      <c r="D3" s="189"/>
      <c r="E3" s="189"/>
      <c r="F3" s="189"/>
      <c r="G3" s="189"/>
      <c r="H3" s="191"/>
      <c r="I3" s="189"/>
      <c r="J3" s="189" t="e">
        <f>+#REF!</f>
        <v>#REF!</v>
      </c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62" t="s">
        <v>2</v>
      </c>
      <c r="C6" s="163"/>
      <c r="D6" s="163"/>
      <c r="E6" s="163"/>
      <c r="F6" s="163"/>
      <c r="G6" s="164"/>
      <c r="H6" s="164"/>
      <c r="I6" s="164"/>
      <c r="J6" s="164"/>
      <c r="K6" s="164"/>
      <c r="L6" s="164"/>
      <c r="M6" s="164"/>
      <c r="N6" s="164"/>
      <c r="O6" s="164"/>
      <c r="P6" s="22"/>
    </row>
    <row r="7" spans="2:16" ht="15" customHeight="1" x14ac:dyDescent="0.25">
      <c r="B7" s="165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US$ 8.8 millones, disminuyendo en -82.0% respecto al I semestre del 2016. De otro lado el 62.4% de estas exportaciones fueron de tipo Tradicional, en tanto las exportaciones No Tradicional representaron el 37.6%.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</row>
    <row r="8" spans="2:16" x14ac:dyDescent="0.25">
      <c r="B8" s="165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</row>
    <row r="9" spans="2:16" x14ac:dyDescent="0.25">
      <c r="B9" s="20"/>
      <c r="C9" s="8"/>
      <c r="D9" s="8"/>
      <c r="E9" s="8"/>
      <c r="F9" s="248" t="s">
        <v>40</v>
      </c>
      <c r="G9" s="248"/>
      <c r="H9" s="248"/>
      <c r="I9" s="248"/>
      <c r="J9" s="248"/>
      <c r="K9" s="248"/>
      <c r="L9" s="248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42" t="s">
        <v>12</v>
      </c>
      <c r="G11" s="243"/>
      <c r="H11" s="77" t="s">
        <v>44</v>
      </c>
      <c r="I11" s="78" t="s">
        <v>45</v>
      </c>
      <c r="J11" s="78" t="s">
        <v>43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3.5086242800000003</v>
      </c>
      <c r="I12" s="79">
        <v>3.3162248500000024</v>
      </c>
      <c r="J12" s="69">
        <f t="shared" ref="J12:J27" si="0">IFERROR(I12/I$27, " - ")</f>
        <v>0.37562863025312065</v>
      </c>
      <c r="K12" s="70">
        <f>IFERROR(I12/H12-1," - ")</f>
        <v>-5.4836145065951025E-2</v>
      </c>
      <c r="L12" s="71">
        <f>IFERROR(I12-H12, " - ")</f>
        <v>-0.19239942999999782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3.4636972800000003</v>
      </c>
      <c r="I13" s="61">
        <v>3.2589277000000023</v>
      </c>
      <c r="J13" s="69">
        <f t="shared" si="0"/>
        <v>0.36913858481126605</v>
      </c>
      <c r="K13" s="65">
        <f t="shared" ref="K13:K27" si="1">IFERROR(I13/H13-1," - ")</f>
        <v>-5.9118786500879761E-2</v>
      </c>
      <c r="L13" s="155">
        <f t="shared" ref="L13:L27" si="2">IFERROR(I13-H13, " - ")</f>
        <v>-0.20476957999999801</v>
      </c>
      <c r="M13" s="8"/>
      <c r="N13" s="171"/>
      <c r="O13" s="171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7.0000000000000007E-5</v>
      </c>
      <c r="I14" s="61">
        <v>0</v>
      </c>
      <c r="J14" s="73">
        <f t="shared" si="0"/>
        <v>0</v>
      </c>
      <c r="K14" s="64">
        <f t="shared" si="1"/>
        <v>-1</v>
      </c>
      <c r="L14" s="156">
        <f t="shared" si="2"/>
        <v>-7.0000000000000007E-5</v>
      </c>
      <c r="M14" s="8"/>
      <c r="N14" s="171"/>
      <c r="O14" s="171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4.4477000000000003E-2</v>
      </c>
      <c r="I15" s="61">
        <v>0</v>
      </c>
      <c r="J15" s="73">
        <f t="shared" si="0"/>
        <v>0</v>
      </c>
      <c r="K15" s="64">
        <f t="shared" si="1"/>
        <v>-1</v>
      </c>
      <c r="L15" s="156">
        <f t="shared" si="2"/>
        <v>-4.4477000000000003E-2</v>
      </c>
      <c r="M15" s="8"/>
      <c r="N15" s="171"/>
      <c r="O15" s="171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/>
      <c r="I16" s="61">
        <v>0</v>
      </c>
      <c r="J16" s="73">
        <f t="shared" si="0"/>
        <v>0</v>
      </c>
      <c r="K16" s="64" t="str">
        <f t="shared" si="1"/>
        <v xml:space="preserve"> - </v>
      </c>
      <c r="L16" s="156">
        <f t="shared" si="2"/>
        <v>0</v>
      </c>
      <c r="M16" s="8"/>
      <c r="N16" s="171"/>
      <c r="O16" s="171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/>
      <c r="I17" s="61">
        <v>0</v>
      </c>
      <c r="J17" s="73">
        <f t="shared" si="0"/>
        <v>0</v>
      </c>
      <c r="K17" s="64" t="str">
        <f t="shared" si="1"/>
        <v xml:space="preserve"> - </v>
      </c>
      <c r="L17" s="156">
        <f t="shared" si="2"/>
        <v>0</v>
      </c>
      <c r="M17" s="8"/>
      <c r="N17" s="171"/>
      <c r="O17" s="171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5.0000000000000002E-5</v>
      </c>
      <c r="I18" s="61">
        <v>4.6411730000000005E-2</v>
      </c>
      <c r="J18" s="73">
        <f t="shared" si="0"/>
        <v>5.2570544387476196E-3</v>
      </c>
      <c r="K18" s="64">
        <f t="shared" si="1"/>
        <v>927.23460000000011</v>
      </c>
      <c r="L18" s="156">
        <f t="shared" si="2"/>
        <v>4.6361730000000004E-2</v>
      </c>
      <c r="M18" s="8"/>
      <c r="N18" s="171"/>
      <c r="O18" s="171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2.5000000000000001E-4</v>
      </c>
      <c r="I19" s="61">
        <v>0</v>
      </c>
      <c r="J19" s="73">
        <f t="shared" si="0"/>
        <v>0</v>
      </c>
      <c r="K19" s="64">
        <f t="shared" si="1"/>
        <v>-1</v>
      </c>
      <c r="L19" s="156">
        <f t="shared" si="2"/>
        <v>-2.5000000000000001E-4</v>
      </c>
      <c r="M19" s="8"/>
      <c r="N19" s="171"/>
      <c r="O19" s="171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/>
      <c r="I20" s="61">
        <v>0</v>
      </c>
      <c r="J20" s="73">
        <f t="shared" si="0"/>
        <v>0</v>
      </c>
      <c r="K20" s="64" t="str">
        <f t="shared" si="1"/>
        <v xml:space="preserve"> - </v>
      </c>
      <c r="L20" s="156">
        <f t="shared" si="2"/>
        <v>0</v>
      </c>
      <c r="M20" s="8"/>
      <c r="N20" s="171"/>
      <c r="O20" s="171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8.0000000000000007E-5</v>
      </c>
      <c r="I21" s="63">
        <v>1.0885420000000003E-2</v>
      </c>
      <c r="J21" s="74">
        <f t="shared" si="0"/>
        <v>1.2329910031070189E-3</v>
      </c>
      <c r="K21" s="66">
        <f t="shared" si="1"/>
        <v>135.06775000000002</v>
      </c>
      <c r="L21" s="157">
        <f t="shared" si="2"/>
        <v>1.0805420000000003E-2</v>
      </c>
      <c r="M21" s="8"/>
      <c r="N21" s="171"/>
      <c r="O21" s="171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45.46493499999999</v>
      </c>
      <c r="I22" s="79">
        <v>5.5122418399999988</v>
      </c>
      <c r="J22" s="72">
        <f t="shared" si="0"/>
        <v>0.62437136974687935</v>
      </c>
      <c r="K22" s="72">
        <f t="shared" si="1"/>
        <v>-0.87875839171440584</v>
      </c>
      <c r="L22" s="158">
        <f t="shared" si="2"/>
        <v>-39.952693159999988</v>
      </c>
      <c r="M22" s="8"/>
      <c r="N22" s="161"/>
      <c r="O22" s="161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0.649505</v>
      </c>
      <c r="I23" s="61">
        <v>8.5571699999999994E-3</v>
      </c>
      <c r="J23" s="73">
        <f t="shared" si="0"/>
        <v>9.6927023689093162E-4</v>
      </c>
      <c r="K23" s="64">
        <f t="shared" si="1"/>
        <v>-0.98682508987613649</v>
      </c>
      <c r="L23" s="156">
        <f t="shared" si="2"/>
        <v>-0.64094783</v>
      </c>
      <c r="M23" s="81"/>
      <c r="N23" s="171"/>
      <c r="O23" s="171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44.815429999999992</v>
      </c>
      <c r="I24" s="61">
        <v>5.5036846699999993</v>
      </c>
      <c r="J24" s="73">
        <f t="shared" si="0"/>
        <v>0.62340209950998848</v>
      </c>
      <c r="K24" s="64">
        <f t="shared" si="1"/>
        <v>-0.87719219317989361</v>
      </c>
      <c r="L24" s="156">
        <f t="shared" si="2"/>
        <v>-39.311745329999994</v>
      </c>
      <c r="M24" s="8"/>
      <c r="N24" s="171"/>
      <c r="O24" s="171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/>
      <c r="I25" s="61">
        <v>0</v>
      </c>
      <c r="J25" s="73">
        <f t="shared" si="0"/>
        <v>0</v>
      </c>
      <c r="K25" s="64" t="str">
        <f t="shared" si="1"/>
        <v xml:space="preserve"> - </v>
      </c>
      <c r="L25" s="156">
        <f t="shared" si="2"/>
        <v>0</v>
      </c>
      <c r="M25" s="8"/>
      <c r="N25" s="171"/>
      <c r="O25" s="171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/>
      <c r="I26" s="63">
        <v>0</v>
      </c>
      <c r="J26" s="74">
        <f t="shared" si="0"/>
        <v>0</v>
      </c>
      <c r="K26" s="66" t="str">
        <f t="shared" si="1"/>
        <v xml:space="preserve"> - </v>
      </c>
      <c r="L26" s="157">
        <f t="shared" si="2"/>
        <v>0</v>
      </c>
      <c r="M26" s="8"/>
      <c r="N26" s="171"/>
      <c r="O26" s="171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48.973559279999989</v>
      </c>
      <c r="I27" s="80">
        <f>+I22+I12</f>
        <v>8.8284666900000008</v>
      </c>
      <c r="J27" s="74">
        <f t="shared" si="0"/>
        <v>1</v>
      </c>
      <c r="K27" s="74">
        <f t="shared" si="1"/>
        <v>-0.81972993550408735</v>
      </c>
      <c r="L27" s="158">
        <f t="shared" si="2"/>
        <v>-40.14509258999999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3"/>
    </row>
    <row r="34" spans="2:16" x14ac:dyDescent="0.25">
      <c r="B34" s="20"/>
      <c r="C34" s="245" t="s">
        <v>41</v>
      </c>
      <c r="D34" s="245"/>
      <c r="E34" s="245"/>
      <c r="F34" s="245"/>
      <c r="G34" s="245"/>
      <c r="H34" s="245"/>
      <c r="I34" s="209"/>
      <c r="J34" s="245" t="s">
        <v>42</v>
      </c>
      <c r="K34" s="245"/>
      <c r="L34" s="245"/>
      <c r="M34" s="245"/>
      <c r="N34" s="245"/>
      <c r="O34" s="245"/>
      <c r="P34" s="23"/>
    </row>
    <row r="35" spans="2:16" x14ac:dyDescent="0.25">
      <c r="B35" s="20"/>
      <c r="C35" s="246" t="s">
        <v>26</v>
      </c>
      <c r="D35" s="246"/>
      <c r="E35" s="246"/>
      <c r="F35" s="246"/>
      <c r="G35" s="246"/>
      <c r="H35" s="246"/>
      <c r="I35" s="8"/>
      <c r="J35" s="246" t="s">
        <v>26</v>
      </c>
      <c r="K35" s="246"/>
      <c r="L35" s="246"/>
      <c r="M35" s="246"/>
      <c r="N35" s="246"/>
      <c r="O35" s="246"/>
      <c r="P35" s="23"/>
    </row>
    <row r="36" spans="2:16" x14ac:dyDescent="0.25">
      <c r="B36" s="20"/>
      <c r="C36" s="242" t="s">
        <v>12</v>
      </c>
      <c r="D36" s="243"/>
      <c r="E36" s="77" t="s">
        <v>44</v>
      </c>
      <c r="F36" s="78" t="s">
        <v>45</v>
      </c>
      <c r="G36" s="78" t="s">
        <v>43</v>
      </c>
      <c r="H36" s="78" t="s">
        <v>21</v>
      </c>
      <c r="I36" s="8"/>
      <c r="J36" s="242" t="s">
        <v>12</v>
      </c>
      <c r="K36" s="243"/>
      <c r="L36" s="77" t="s">
        <v>44</v>
      </c>
      <c r="M36" s="78" t="s">
        <v>45</v>
      </c>
      <c r="N36" s="78" t="s">
        <v>20</v>
      </c>
      <c r="O36" s="78" t="s">
        <v>21</v>
      </c>
      <c r="P36" s="23"/>
    </row>
    <row r="37" spans="2:16" x14ac:dyDescent="0.25">
      <c r="B37" s="20"/>
      <c r="C37" s="178" t="s">
        <v>4</v>
      </c>
      <c r="D37" s="179"/>
      <c r="E37" s="180">
        <v>3463.6972800000008</v>
      </c>
      <c r="F37" s="180">
        <v>3258.9277000000002</v>
      </c>
      <c r="G37" s="181">
        <f>+F37/F$57</f>
        <v>0.98272217578973808</v>
      </c>
      <c r="H37" s="182">
        <f>IFERROR(F37/E37-1," - ")</f>
        <v>-5.9118786500880538E-2</v>
      </c>
      <c r="I37" s="174"/>
      <c r="J37" s="216" t="s">
        <v>15</v>
      </c>
      <c r="K37" s="186"/>
      <c r="L37" s="180">
        <v>649.505</v>
      </c>
      <c r="M37" s="180">
        <v>8.5571699999999993</v>
      </c>
      <c r="N37" s="181">
        <f>+M37/M$57</f>
        <v>1.552393789747077E-3</v>
      </c>
      <c r="O37" s="182">
        <f>IFERROR(M37/L37-1," - ")</f>
        <v>-0.98682508987613649</v>
      </c>
      <c r="P37" s="23"/>
    </row>
    <row r="38" spans="2:16" x14ac:dyDescent="0.25">
      <c r="B38" s="20"/>
      <c r="C38" s="183" t="s">
        <v>94</v>
      </c>
      <c r="D38" s="99"/>
      <c r="E38" s="25">
        <v>2657.087</v>
      </c>
      <c r="F38" s="25">
        <v>2754.5865600000002</v>
      </c>
      <c r="G38" s="106">
        <f t="shared" ref="G38:G57" si="3">+F38/F$57</f>
        <v>0.83063926138783928</v>
      </c>
      <c r="H38" s="92">
        <f t="shared" ref="H38:H57" si="4">IFERROR(F38/E38-1," - ")</f>
        <v>3.6694154162058013E-2</v>
      </c>
      <c r="I38" s="3"/>
      <c r="J38" s="215" t="s">
        <v>147</v>
      </c>
      <c r="K38" s="173"/>
      <c r="L38" s="102">
        <v>649.505</v>
      </c>
      <c r="M38" s="102">
        <v>8.5571699999999993</v>
      </c>
      <c r="N38" s="172">
        <f t="shared" ref="N38:N57" si="5">+M38/M$57</f>
        <v>1.552393789747077E-3</v>
      </c>
      <c r="O38" s="92">
        <f t="shared" ref="O38:O57" si="6">IFERROR(M38/L38-1," - ")</f>
        <v>-0.98682508987613649</v>
      </c>
      <c r="P38" s="23"/>
    </row>
    <row r="39" spans="2:16" x14ac:dyDescent="0.25">
      <c r="B39" s="20"/>
      <c r="C39" s="183" t="s">
        <v>66</v>
      </c>
      <c r="D39" s="99"/>
      <c r="E39" s="25">
        <v>160.25280000000001</v>
      </c>
      <c r="F39" s="25">
        <v>166.38355000000001</v>
      </c>
      <c r="G39" s="106">
        <f t="shared" si="3"/>
        <v>5.0172578014425019E-2</v>
      </c>
      <c r="H39" s="92">
        <f t="shared" si="4"/>
        <v>3.8256741847880305E-2</v>
      </c>
      <c r="I39" s="3"/>
      <c r="J39" s="222" t="s">
        <v>16</v>
      </c>
      <c r="K39" s="217"/>
      <c r="L39" s="198">
        <v>44815.43</v>
      </c>
      <c r="M39" s="198">
        <v>5503.6846699999996</v>
      </c>
      <c r="N39" s="224">
        <f t="shared" si="5"/>
        <v>0.99844760621025308</v>
      </c>
      <c r="O39" s="184">
        <f t="shared" si="6"/>
        <v>-0.87719219317989361</v>
      </c>
      <c r="P39" s="23"/>
    </row>
    <row r="40" spans="2:16" x14ac:dyDescent="0.25">
      <c r="B40" s="20"/>
      <c r="C40" s="183" t="s">
        <v>113</v>
      </c>
      <c r="D40" s="99"/>
      <c r="E40" s="25">
        <v>34.128</v>
      </c>
      <c r="F40" s="25">
        <v>101.1528</v>
      </c>
      <c r="G40" s="106">
        <f t="shared" si="3"/>
        <v>3.0502394914506455E-2</v>
      </c>
      <c r="H40" s="92">
        <f t="shared" si="4"/>
        <v>1.9639240506329112</v>
      </c>
      <c r="I40" s="3"/>
      <c r="J40" s="215" t="s">
        <v>83</v>
      </c>
      <c r="K40" s="101"/>
      <c r="L40" s="102">
        <v>3673.0299999999997</v>
      </c>
      <c r="M40" s="102">
        <v>5503.6846699999996</v>
      </c>
      <c r="N40" s="172">
        <f t="shared" si="5"/>
        <v>0.99844760621025308</v>
      </c>
      <c r="O40" s="92">
        <f t="shared" si="6"/>
        <v>0.49840449710457024</v>
      </c>
      <c r="P40" s="23"/>
    </row>
    <row r="41" spans="2:16" x14ac:dyDescent="0.25">
      <c r="B41" s="20"/>
      <c r="C41" s="183" t="s">
        <v>114</v>
      </c>
      <c r="D41" s="99"/>
      <c r="E41" s="25">
        <v>355</v>
      </c>
      <c r="F41" s="25">
        <v>67.5</v>
      </c>
      <c r="G41" s="106">
        <f t="shared" si="3"/>
        <v>2.0354470234429354E-2</v>
      </c>
      <c r="H41" s="92">
        <f t="shared" si="4"/>
        <v>-0.8098591549295775</v>
      </c>
      <c r="I41" s="3"/>
      <c r="J41" s="215" t="s">
        <v>80</v>
      </c>
      <c r="K41" s="101"/>
      <c r="L41" s="102">
        <v>6467.5830000000014</v>
      </c>
      <c r="M41" s="102">
        <v>0</v>
      </c>
      <c r="N41" s="172">
        <f t="shared" si="5"/>
        <v>0</v>
      </c>
      <c r="O41" s="92">
        <f t="shared" si="6"/>
        <v>-1</v>
      </c>
      <c r="P41" s="23"/>
    </row>
    <row r="42" spans="2:16" x14ac:dyDescent="0.25">
      <c r="B42" s="20"/>
      <c r="C42" s="183" t="s">
        <v>64</v>
      </c>
      <c r="D42" s="99"/>
      <c r="E42" s="25"/>
      <c r="F42" s="25">
        <v>65.175460000000001</v>
      </c>
      <c r="G42" s="106">
        <f t="shared" si="3"/>
        <v>1.9653510527188757E-2</v>
      </c>
      <c r="H42" s="92" t="str">
        <f t="shared" si="4"/>
        <v xml:space="preserve"> - </v>
      </c>
      <c r="I42" s="3"/>
      <c r="J42" s="215" t="s">
        <v>79</v>
      </c>
      <c r="K42" s="101"/>
      <c r="L42" s="102">
        <v>22478.243999999999</v>
      </c>
      <c r="M42" s="102"/>
      <c r="N42" s="172">
        <f t="shared" si="5"/>
        <v>0</v>
      </c>
      <c r="O42" s="92">
        <f t="shared" si="6"/>
        <v>-1</v>
      </c>
      <c r="P42" s="23"/>
    </row>
    <row r="43" spans="2:16" x14ac:dyDescent="0.25">
      <c r="B43" s="20"/>
      <c r="C43" s="183" t="s">
        <v>103</v>
      </c>
      <c r="D43" s="99"/>
      <c r="E43" s="25">
        <v>137.946</v>
      </c>
      <c r="F43" s="25">
        <v>49.9</v>
      </c>
      <c r="G43" s="106">
        <f t="shared" si="3"/>
        <v>1.5047230588118885E-2</v>
      </c>
      <c r="H43" s="92">
        <f t="shared" si="4"/>
        <v>-0.63826424832905637</v>
      </c>
      <c r="I43" s="3"/>
      <c r="J43" s="215" t="s">
        <v>82</v>
      </c>
      <c r="K43" s="101"/>
      <c r="L43" s="102">
        <v>12196.573000000002</v>
      </c>
      <c r="M43" s="102"/>
      <c r="N43" s="172">
        <f t="shared" si="5"/>
        <v>0</v>
      </c>
      <c r="O43" s="92">
        <f t="shared" si="6"/>
        <v>-1</v>
      </c>
      <c r="P43" s="23"/>
    </row>
    <row r="44" spans="2:16" x14ac:dyDescent="0.25">
      <c r="B44" s="20"/>
      <c r="C44" s="183" t="s">
        <v>65</v>
      </c>
      <c r="D44" s="99"/>
      <c r="E44" s="25"/>
      <c r="F44" s="25">
        <v>14.753500000000001</v>
      </c>
      <c r="G44" s="106">
        <f t="shared" si="3"/>
        <v>4.4488840978319033E-3</v>
      </c>
      <c r="H44" s="92" t="str">
        <f t="shared" si="4"/>
        <v xml:space="preserve"> - </v>
      </c>
      <c r="I44" s="3"/>
      <c r="J44" s="90"/>
      <c r="K44" s="101"/>
      <c r="L44" s="102"/>
      <c r="M44" s="102"/>
      <c r="N44" s="172">
        <f t="shared" si="5"/>
        <v>0</v>
      </c>
      <c r="O44" s="92" t="str">
        <f t="shared" si="6"/>
        <v xml:space="preserve"> - </v>
      </c>
      <c r="P44" s="23"/>
    </row>
    <row r="45" spans="2:16" x14ac:dyDescent="0.25">
      <c r="B45" s="20"/>
      <c r="C45" s="183" t="s">
        <v>91</v>
      </c>
      <c r="D45" s="99"/>
      <c r="E45" s="25"/>
      <c r="F45" s="25">
        <v>13.0794</v>
      </c>
      <c r="G45" s="106">
        <f t="shared" si="3"/>
        <v>3.9440630812473381E-3</v>
      </c>
      <c r="H45" s="92" t="str">
        <f t="shared" si="4"/>
        <v xml:space="preserve"> - </v>
      </c>
      <c r="I45" s="3"/>
      <c r="J45" s="90"/>
      <c r="K45" s="101"/>
      <c r="L45" s="102"/>
      <c r="M45" s="102"/>
      <c r="N45" s="172">
        <f t="shared" si="5"/>
        <v>0</v>
      </c>
      <c r="O45" s="92" t="str">
        <f t="shared" si="6"/>
        <v xml:space="preserve"> - </v>
      </c>
      <c r="P45" s="23"/>
    </row>
    <row r="46" spans="2:16" x14ac:dyDescent="0.25">
      <c r="B46" s="20"/>
      <c r="C46" s="183" t="s">
        <v>115</v>
      </c>
      <c r="D46" s="99"/>
      <c r="E46" s="25">
        <v>11.319999999999999</v>
      </c>
      <c r="F46" s="25">
        <v>11.05</v>
      </c>
      <c r="G46" s="106">
        <f t="shared" si="3"/>
        <v>3.3321021643028799E-3</v>
      </c>
      <c r="H46" s="92">
        <f t="shared" si="4"/>
        <v>-2.3851590106006904E-2</v>
      </c>
      <c r="I46" s="3"/>
      <c r="J46" s="90"/>
      <c r="K46" s="101"/>
      <c r="L46" s="102"/>
      <c r="M46" s="102"/>
      <c r="N46" s="172">
        <f t="shared" si="5"/>
        <v>0</v>
      </c>
      <c r="O46" s="92" t="str">
        <f t="shared" si="6"/>
        <v xml:space="preserve"> - </v>
      </c>
      <c r="P46" s="23"/>
    </row>
    <row r="47" spans="2:16" x14ac:dyDescent="0.25">
      <c r="B47" s="20"/>
      <c r="C47" s="183" t="s">
        <v>110</v>
      </c>
      <c r="D47" s="99"/>
      <c r="E47" s="25">
        <v>5.6610000000000005</v>
      </c>
      <c r="F47" s="25">
        <v>5.9375499999999999</v>
      </c>
      <c r="G47" s="106">
        <f t="shared" si="3"/>
        <v>1.7904545887472002E-3</v>
      </c>
      <c r="H47" s="92">
        <f t="shared" si="4"/>
        <v>4.8851792969439867E-2</v>
      </c>
      <c r="I47" s="3"/>
      <c r="J47" s="90"/>
      <c r="K47" s="101"/>
      <c r="L47" s="102"/>
      <c r="M47" s="102"/>
      <c r="N47" s="172">
        <f t="shared" si="5"/>
        <v>0</v>
      </c>
      <c r="O47" s="92" t="str">
        <f t="shared" si="6"/>
        <v xml:space="preserve"> - </v>
      </c>
      <c r="P47" s="23"/>
    </row>
    <row r="48" spans="2:16" x14ac:dyDescent="0.25">
      <c r="B48" s="20"/>
      <c r="C48" s="84"/>
      <c r="D48" s="99"/>
      <c r="E48" s="25"/>
      <c r="F48" s="25"/>
      <c r="G48" s="106">
        <f t="shared" si="3"/>
        <v>0</v>
      </c>
      <c r="H48" s="92" t="str">
        <f t="shared" si="4"/>
        <v xml:space="preserve"> - </v>
      </c>
      <c r="I48" s="3"/>
      <c r="J48" s="90"/>
      <c r="K48" s="101"/>
      <c r="L48" s="102"/>
      <c r="M48" s="102"/>
      <c r="N48" s="172">
        <f t="shared" si="5"/>
        <v>0</v>
      </c>
      <c r="O48" s="92" t="str">
        <f t="shared" si="6"/>
        <v xml:space="preserve"> - </v>
      </c>
      <c r="P48" s="23"/>
    </row>
    <row r="49" spans="2:16" x14ac:dyDescent="0.25">
      <c r="B49" s="20"/>
      <c r="C49" s="84"/>
      <c r="D49" s="99"/>
      <c r="E49" s="25"/>
      <c r="F49" s="25"/>
      <c r="G49" s="106">
        <f t="shared" si="3"/>
        <v>0</v>
      </c>
      <c r="H49" s="92" t="str">
        <f t="shared" si="4"/>
        <v xml:space="preserve"> - </v>
      </c>
      <c r="I49" s="3"/>
      <c r="J49" s="90"/>
      <c r="K49" s="101"/>
      <c r="L49" s="102"/>
      <c r="M49" s="102"/>
      <c r="N49" s="172">
        <f t="shared" si="5"/>
        <v>0</v>
      </c>
      <c r="O49" s="92" t="str">
        <f t="shared" si="6"/>
        <v xml:space="preserve"> - </v>
      </c>
      <c r="P49" s="23"/>
    </row>
    <row r="50" spans="2:16" x14ac:dyDescent="0.25">
      <c r="B50" s="20"/>
      <c r="C50" s="84"/>
      <c r="D50" s="99"/>
      <c r="E50" s="25"/>
      <c r="F50" s="25"/>
      <c r="G50" s="106">
        <f t="shared" si="3"/>
        <v>0</v>
      </c>
      <c r="H50" s="92" t="str">
        <f t="shared" si="4"/>
        <v xml:space="preserve"> - </v>
      </c>
      <c r="I50" s="3"/>
      <c r="J50" s="90"/>
      <c r="K50" s="101"/>
      <c r="L50" s="102"/>
      <c r="M50" s="102"/>
      <c r="N50" s="172">
        <f t="shared" si="5"/>
        <v>0</v>
      </c>
      <c r="O50" s="92" t="str">
        <f t="shared" si="6"/>
        <v xml:space="preserve"> - </v>
      </c>
      <c r="P50" s="23"/>
    </row>
    <row r="51" spans="2:16" x14ac:dyDescent="0.25">
      <c r="B51" s="20"/>
      <c r="C51" s="84"/>
      <c r="D51" s="99"/>
      <c r="E51" s="25"/>
      <c r="F51" s="25"/>
      <c r="G51" s="106">
        <f t="shared" si="3"/>
        <v>0</v>
      </c>
      <c r="H51" s="92" t="str">
        <f t="shared" si="4"/>
        <v xml:space="preserve"> - </v>
      </c>
      <c r="I51" s="3"/>
      <c r="J51" s="90"/>
      <c r="K51" s="101"/>
      <c r="L51" s="102"/>
      <c r="M51" s="102"/>
      <c r="N51" s="172">
        <f t="shared" si="5"/>
        <v>0</v>
      </c>
      <c r="O51" s="92" t="str">
        <f t="shared" si="6"/>
        <v xml:space="preserve"> - </v>
      </c>
      <c r="P51" s="23"/>
    </row>
    <row r="52" spans="2:16" x14ac:dyDescent="0.25">
      <c r="B52" s="20"/>
      <c r="C52" s="84"/>
      <c r="D52" s="103"/>
      <c r="E52" s="25"/>
      <c r="F52" s="25"/>
      <c r="G52" s="106">
        <f t="shared" si="3"/>
        <v>0</v>
      </c>
      <c r="H52" s="92" t="str">
        <f t="shared" si="4"/>
        <v xml:space="preserve"> - </v>
      </c>
      <c r="I52" s="3"/>
      <c r="J52" s="90"/>
      <c r="K52" s="144"/>
      <c r="L52" s="102"/>
      <c r="M52" s="102"/>
      <c r="N52" s="172">
        <f t="shared" si="5"/>
        <v>0</v>
      </c>
      <c r="O52" s="92" t="str">
        <f t="shared" si="6"/>
        <v xml:space="preserve"> - </v>
      </c>
      <c r="P52" s="23"/>
    </row>
    <row r="53" spans="2:16" x14ac:dyDescent="0.25">
      <c r="B53" s="20"/>
      <c r="C53" s="84"/>
      <c r="D53" s="99"/>
      <c r="E53" s="25"/>
      <c r="F53" s="25"/>
      <c r="G53" s="106">
        <f t="shared" si="3"/>
        <v>0</v>
      </c>
      <c r="H53" s="92" t="str">
        <f t="shared" si="4"/>
        <v xml:space="preserve"> - </v>
      </c>
      <c r="I53" s="3"/>
      <c r="J53" s="90"/>
      <c r="K53" s="101"/>
      <c r="L53" s="102"/>
      <c r="M53" s="102"/>
      <c r="N53" s="172">
        <f t="shared" si="5"/>
        <v>0</v>
      </c>
      <c r="O53" s="92" t="str">
        <f t="shared" si="6"/>
        <v xml:space="preserve"> - </v>
      </c>
      <c r="P53" s="23"/>
    </row>
    <row r="54" spans="2:16" x14ac:dyDescent="0.25">
      <c r="B54" s="20"/>
      <c r="C54" s="84"/>
      <c r="D54" s="99"/>
      <c r="E54" s="25"/>
      <c r="F54" s="25"/>
      <c r="G54" s="172">
        <f t="shared" si="3"/>
        <v>0</v>
      </c>
      <c r="H54" s="86" t="str">
        <f t="shared" si="4"/>
        <v xml:space="preserve"> - </v>
      </c>
      <c r="I54" s="8"/>
      <c r="J54" s="84"/>
      <c r="K54" s="99"/>
      <c r="L54" s="25"/>
      <c r="M54" s="25"/>
      <c r="N54" s="172">
        <f t="shared" si="5"/>
        <v>0</v>
      </c>
      <c r="O54" s="86" t="str">
        <f t="shared" si="6"/>
        <v xml:space="preserve"> - </v>
      </c>
      <c r="P54" s="23"/>
    </row>
    <row r="55" spans="2:16" x14ac:dyDescent="0.25">
      <c r="B55" s="20"/>
      <c r="C55" s="84"/>
      <c r="D55" s="99"/>
      <c r="E55" s="25"/>
      <c r="F55" s="25"/>
      <c r="G55" s="172">
        <f t="shared" si="3"/>
        <v>0</v>
      </c>
      <c r="H55" s="86" t="str">
        <f t="shared" si="4"/>
        <v xml:space="preserve"> - </v>
      </c>
      <c r="I55" s="8"/>
      <c r="J55" s="84"/>
      <c r="K55" s="99"/>
      <c r="L55" s="25"/>
      <c r="M55" s="25"/>
      <c r="N55" s="172">
        <f t="shared" si="5"/>
        <v>0</v>
      </c>
      <c r="O55" s="86" t="str">
        <f t="shared" si="6"/>
        <v xml:space="preserve"> - </v>
      </c>
      <c r="P55" s="23"/>
    </row>
    <row r="56" spans="2:16" x14ac:dyDescent="0.25">
      <c r="B56" s="20"/>
      <c r="C56" s="85"/>
      <c r="D56" s="100"/>
      <c r="E56" s="62"/>
      <c r="F56" s="62"/>
      <c r="G56" s="185">
        <f t="shared" si="3"/>
        <v>0</v>
      </c>
      <c r="H56" s="87" t="str">
        <f t="shared" si="4"/>
        <v xml:space="preserve"> - </v>
      </c>
      <c r="I56" s="8"/>
      <c r="J56" s="85"/>
      <c r="K56" s="100"/>
      <c r="L56" s="62"/>
      <c r="M56" s="62"/>
      <c r="N56" s="185">
        <f t="shared" si="5"/>
        <v>0</v>
      </c>
      <c r="O56" s="87" t="str">
        <f t="shared" si="6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3508.6242800000005</v>
      </c>
      <c r="F57" s="88">
        <f>+I12*1000</f>
        <v>3316.2248500000023</v>
      </c>
      <c r="G57" s="74">
        <f t="shared" si="3"/>
        <v>1</v>
      </c>
      <c r="H57" s="98">
        <f t="shared" si="4"/>
        <v>-5.4836145065951025E-2</v>
      </c>
      <c r="I57" s="8"/>
      <c r="J57" s="96" t="s">
        <v>14</v>
      </c>
      <c r="K57" s="97"/>
      <c r="L57" s="88">
        <f>+H22*1000</f>
        <v>45464.93499999999</v>
      </c>
      <c r="M57" s="88">
        <f>+I22*1000</f>
        <v>5512.2418399999988</v>
      </c>
      <c r="N57" s="74">
        <f t="shared" si="5"/>
        <v>1</v>
      </c>
      <c r="O57" s="98">
        <f t="shared" si="6"/>
        <v>-0.87875839171440584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"/>
    </row>
    <row r="65" spans="2:16" x14ac:dyDescent="0.25">
      <c r="B65" s="20"/>
      <c r="C65" s="245" t="s">
        <v>47</v>
      </c>
      <c r="D65" s="245"/>
      <c r="E65" s="245"/>
      <c r="F65" s="245"/>
      <c r="G65" s="245"/>
      <c r="H65" s="245"/>
      <c r="I65" s="208"/>
      <c r="J65" s="245" t="s">
        <v>48</v>
      </c>
      <c r="K65" s="245"/>
      <c r="L65" s="245"/>
      <c r="M65" s="245"/>
      <c r="N65" s="245"/>
      <c r="O65" s="245"/>
      <c r="P65" s="23"/>
    </row>
    <row r="66" spans="2:16" x14ac:dyDescent="0.25">
      <c r="B66" s="20"/>
      <c r="C66" s="246" t="s">
        <v>26</v>
      </c>
      <c r="D66" s="246"/>
      <c r="E66" s="246"/>
      <c r="F66" s="246"/>
      <c r="G66" s="246"/>
      <c r="H66" s="246"/>
      <c r="I66" s="8"/>
      <c r="J66" s="246" t="s">
        <v>26</v>
      </c>
      <c r="K66" s="246"/>
      <c r="L66" s="246"/>
      <c r="M66" s="246"/>
      <c r="N66" s="246"/>
      <c r="O66" s="246"/>
      <c r="P66" s="23"/>
    </row>
    <row r="67" spans="2:16" x14ac:dyDescent="0.25">
      <c r="B67" s="20"/>
      <c r="C67" s="242" t="s">
        <v>32</v>
      </c>
      <c r="D67" s="243"/>
      <c r="E67" s="77" t="s">
        <v>44</v>
      </c>
      <c r="F67" s="78" t="s">
        <v>45</v>
      </c>
      <c r="G67" s="78" t="s">
        <v>43</v>
      </c>
      <c r="H67" s="78" t="s">
        <v>21</v>
      </c>
      <c r="I67" s="8"/>
      <c r="J67" s="242" t="s">
        <v>12</v>
      </c>
      <c r="K67" s="243"/>
      <c r="L67" s="77" t="s">
        <v>44</v>
      </c>
      <c r="M67" s="78" t="s">
        <v>45</v>
      </c>
      <c r="N67" s="78" t="s">
        <v>20</v>
      </c>
      <c r="O67" s="78" t="s">
        <v>21</v>
      </c>
      <c r="P67" s="23"/>
    </row>
    <row r="68" spans="2:16" x14ac:dyDescent="0.25">
      <c r="B68" s="20"/>
      <c r="C68" s="145" t="s">
        <v>34</v>
      </c>
      <c r="D68" s="146"/>
      <c r="E68" s="192">
        <v>1223.0639999999999</v>
      </c>
      <c r="F68" s="151">
        <v>1193.39751</v>
      </c>
      <c r="G68" s="193">
        <f t="shared" ref="G68:G84" si="7">+F68/F$86</f>
        <v>0.35986628289092015</v>
      </c>
      <c r="H68" s="194">
        <f>IFERROR(F68/E68-1," - ")</f>
        <v>-2.4255877043228957E-2</v>
      </c>
      <c r="I68" s="3"/>
      <c r="J68" s="145" t="s">
        <v>170</v>
      </c>
      <c r="K68" s="146"/>
      <c r="L68" s="192">
        <v>3379.6779999999999</v>
      </c>
      <c r="M68" s="151">
        <v>5503.6846699999996</v>
      </c>
      <c r="N68" s="193">
        <f t="shared" ref="N68" si="8">+M68/M$86</f>
        <v>0.99844760621025308</v>
      </c>
      <c r="O68" s="194">
        <f>IFERROR(M68/L68-1," - ")</f>
        <v>0.62846421167933753</v>
      </c>
      <c r="P68" s="143"/>
    </row>
    <row r="69" spans="2:16" x14ac:dyDescent="0.25">
      <c r="B69" s="20"/>
      <c r="C69" s="147" t="s">
        <v>157</v>
      </c>
      <c r="D69" s="148"/>
      <c r="E69" s="195">
        <v>1248.1992799999998</v>
      </c>
      <c r="F69" s="153">
        <v>762.01985000000002</v>
      </c>
      <c r="G69" s="196">
        <f t="shared" si="7"/>
        <v>0.22978533859065664</v>
      </c>
      <c r="H69" s="197">
        <f t="shared" ref="H69:H86" si="9">IFERROR(F69/E69-1," - ")</f>
        <v>-0.38950465505796472</v>
      </c>
      <c r="I69" s="3"/>
      <c r="J69" s="147" t="s">
        <v>173</v>
      </c>
      <c r="K69" s="148"/>
      <c r="L69" s="195"/>
      <c r="M69" s="153">
        <v>8.5571699999999993</v>
      </c>
      <c r="N69" s="196">
        <f t="shared" ref="N69:N84" si="10">+M69/M$86</f>
        <v>1.552393789747077E-3</v>
      </c>
      <c r="O69" s="197" t="str">
        <f t="shared" ref="O69:O86" si="11">IFERROR(M69/L69-1," - ")</f>
        <v xml:space="preserve"> - </v>
      </c>
      <c r="P69" s="143"/>
    </row>
    <row r="70" spans="2:16" x14ac:dyDescent="0.25">
      <c r="B70" s="20"/>
      <c r="C70" s="149" t="s">
        <v>167</v>
      </c>
      <c r="D70" s="150"/>
      <c r="E70" s="198">
        <v>592.23199999999997</v>
      </c>
      <c r="F70" s="152">
        <v>566.66682000000003</v>
      </c>
      <c r="G70" s="177">
        <f t="shared" si="7"/>
        <v>0.17087708030412946</v>
      </c>
      <c r="H70" s="199">
        <f t="shared" si="9"/>
        <v>-4.3167508679031075E-2</v>
      </c>
      <c r="I70" s="3"/>
      <c r="J70" s="149" t="s">
        <v>163</v>
      </c>
      <c r="K70" s="150"/>
      <c r="L70" s="198">
        <v>1218.6320000000001</v>
      </c>
      <c r="M70" s="152"/>
      <c r="N70" s="177">
        <f t="shared" si="10"/>
        <v>0</v>
      </c>
      <c r="O70" s="199">
        <f t="shared" si="11"/>
        <v>-1</v>
      </c>
      <c r="P70" s="143"/>
    </row>
    <row r="71" spans="2:16" x14ac:dyDescent="0.25">
      <c r="B71" s="20"/>
      <c r="C71" s="90" t="s">
        <v>185</v>
      </c>
      <c r="D71" s="91"/>
      <c r="E71" s="102"/>
      <c r="F71" s="89">
        <v>307.32499999999999</v>
      </c>
      <c r="G71" s="106">
        <f t="shared" si="7"/>
        <v>9.2673149108088909E-2</v>
      </c>
      <c r="H71" s="104" t="str">
        <f t="shared" si="9"/>
        <v xml:space="preserve"> - </v>
      </c>
      <c r="I71" s="3"/>
      <c r="J71" s="90" t="s">
        <v>177</v>
      </c>
      <c r="K71" s="91"/>
      <c r="L71" s="102">
        <v>5536.0029999999997</v>
      </c>
      <c r="M71" s="89"/>
      <c r="N71" s="106">
        <f t="shared" si="10"/>
        <v>0</v>
      </c>
      <c r="O71" s="104">
        <f t="shared" si="11"/>
        <v>-1</v>
      </c>
      <c r="P71" s="143"/>
    </row>
    <row r="72" spans="2:16" x14ac:dyDescent="0.25">
      <c r="B72" s="20"/>
      <c r="C72" s="90" t="s">
        <v>29</v>
      </c>
      <c r="D72" s="91"/>
      <c r="E72" s="102">
        <v>51.029000000000011</v>
      </c>
      <c r="F72" s="89">
        <v>222.76333</v>
      </c>
      <c r="G72" s="106">
        <f t="shared" si="7"/>
        <v>6.7173771404553537E-2</v>
      </c>
      <c r="H72" s="104">
        <f t="shared" si="9"/>
        <v>3.3654261302396664</v>
      </c>
      <c r="I72" s="3"/>
      <c r="J72" s="90" t="s">
        <v>30</v>
      </c>
      <c r="K72" s="91"/>
      <c r="L72" s="102">
        <v>21259.611999999997</v>
      </c>
      <c r="M72" s="89"/>
      <c r="N72" s="106">
        <f t="shared" si="10"/>
        <v>0</v>
      </c>
      <c r="O72" s="104">
        <f t="shared" si="11"/>
        <v>-1</v>
      </c>
      <c r="P72" s="143"/>
    </row>
    <row r="73" spans="2:16" x14ac:dyDescent="0.25">
      <c r="B73" s="20"/>
      <c r="C73" s="90" t="s">
        <v>169</v>
      </c>
      <c r="D73" s="91"/>
      <c r="E73" s="102">
        <v>167.05</v>
      </c>
      <c r="F73" s="89">
        <v>114.1</v>
      </c>
      <c r="G73" s="106">
        <f t="shared" si="7"/>
        <v>3.440659338886503E-2</v>
      </c>
      <c r="H73" s="104">
        <f t="shared" si="9"/>
        <v>-0.31697096677641434</v>
      </c>
      <c r="I73" s="3"/>
      <c r="J73" s="90" t="s">
        <v>179</v>
      </c>
      <c r="K73" s="91"/>
      <c r="L73" s="102">
        <v>6953.9220000000005</v>
      </c>
      <c r="M73" s="89"/>
      <c r="N73" s="106">
        <f t="shared" si="10"/>
        <v>0</v>
      </c>
      <c r="O73" s="104">
        <f t="shared" si="11"/>
        <v>-1</v>
      </c>
      <c r="P73" s="23"/>
    </row>
    <row r="74" spans="2:16" x14ac:dyDescent="0.25">
      <c r="B74" s="20"/>
      <c r="C74" s="90" t="s">
        <v>186</v>
      </c>
      <c r="D74" s="91"/>
      <c r="E74" s="102">
        <v>89.6</v>
      </c>
      <c r="F74" s="89">
        <v>62.030999999999999</v>
      </c>
      <c r="G74" s="106">
        <f t="shared" si="7"/>
        <v>1.870530582387981E-2</v>
      </c>
      <c r="H74" s="104">
        <f t="shared" si="9"/>
        <v>-0.30768973214285711</v>
      </c>
      <c r="I74" s="3"/>
      <c r="J74" s="90" t="s">
        <v>197</v>
      </c>
      <c r="K74" s="91"/>
      <c r="L74" s="102">
        <v>1346.135</v>
      </c>
      <c r="M74" s="89"/>
      <c r="N74" s="106">
        <f t="shared" si="10"/>
        <v>0</v>
      </c>
      <c r="O74" s="104">
        <f t="shared" si="11"/>
        <v>-1</v>
      </c>
      <c r="P74" s="23"/>
    </row>
    <row r="75" spans="2:16" x14ac:dyDescent="0.25">
      <c r="B75" s="20"/>
      <c r="C75" s="90" t="s">
        <v>160</v>
      </c>
      <c r="D75" s="91"/>
      <c r="E75" s="102"/>
      <c r="F75" s="89">
        <v>46.338000000000001</v>
      </c>
      <c r="G75" s="106">
        <f t="shared" si="7"/>
        <v>1.3973117655155369E-2</v>
      </c>
      <c r="H75" s="104" t="str">
        <f t="shared" si="9"/>
        <v xml:space="preserve"> - </v>
      </c>
      <c r="I75" s="3"/>
      <c r="J75" s="90" t="s">
        <v>29</v>
      </c>
      <c r="K75" s="91"/>
      <c r="L75" s="102">
        <v>2396.4160000000002</v>
      </c>
      <c r="M75" s="89"/>
      <c r="N75" s="106">
        <f t="shared" si="10"/>
        <v>0</v>
      </c>
      <c r="O75" s="104">
        <f t="shared" si="11"/>
        <v>-1</v>
      </c>
      <c r="P75" s="23"/>
    </row>
    <row r="76" spans="2:16" x14ac:dyDescent="0.25">
      <c r="B76" s="20"/>
      <c r="C76" s="90" t="s">
        <v>162</v>
      </c>
      <c r="D76" s="91"/>
      <c r="E76" s="102">
        <v>48</v>
      </c>
      <c r="F76" s="89">
        <v>25.57546</v>
      </c>
      <c r="G76" s="106">
        <f t="shared" si="7"/>
        <v>7.7122213229902014E-3</v>
      </c>
      <c r="H76" s="104">
        <f t="shared" si="9"/>
        <v>-0.46717791666666664</v>
      </c>
      <c r="I76" s="3"/>
      <c r="J76" s="90" t="s">
        <v>184</v>
      </c>
      <c r="K76" s="91"/>
      <c r="L76" s="102">
        <v>3374.5370000000003</v>
      </c>
      <c r="M76" s="89"/>
      <c r="N76" s="106">
        <f t="shared" si="10"/>
        <v>0</v>
      </c>
      <c r="O76" s="104">
        <f t="shared" si="11"/>
        <v>-1</v>
      </c>
      <c r="P76" s="23"/>
    </row>
    <row r="77" spans="2:16" x14ac:dyDescent="0.25">
      <c r="B77" s="20"/>
      <c r="C77" s="90" t="s">
        <v>179</v>
      </c>
      <c r="D77" s="91"/>
      <c r="E77" s="102"/>
      <c r="F77" s="89">
        <v>9.2560000000000002</v>
      </c>
      <c r="G77" s="106">
        <f t="shared" si="7"/>
        <v>2.7911255776278238E-3</v>
      </c>
      <c r="H77" s="104" t="str">
        <f t="shared" si="9"/>
        <v xml:space="preserve"> - </v>
      </c>
      <c r="I77" s="3"/>
      <c r="J77" s="90"/>
      <c r="K77" s="91"/>
      <c r="L77" s="102"/>
      <c r="M77" s="89"/>
      <c r="N77" s="106">
        <f t="shared" si="10"/>
        <v>0</v>
      </c>
      <c r="O77" s="104" t="str">
        <f t="shared" si="11"/>
        <v xml:space="preserve"> - </v>
      </c>
      <c r="P77" s="23"/>
    </row>
    <row r="78" spans="2:16" x14ac:dyDescent="0.25">
      <c r="B78" s="20"/>
      <c r="C78" s="90" t="s">
        <v>184</v>
      </c>
      <c r="D78" s="91"/>
      <c r="E78" s="102"/>
      <c r="F78" s="89">
        <v>2.8559999999999999</v>
      </c>
      <c r="G78" s="106">
        <f t="shared" si="7"/>
        <v>8.6122025169674417E-4</v>
      </c>
      <c r="H78" s="104" t="str">
        <f t="shared" si="9"/>
        <v xml:space="preserve"> - </v>
      </c>
      <c r="I78" s="3"/>
      <c r="J78" s="90"/>
      <c r="K78" s="91"/>
      <c r="L78" s="102"/>
      <c r="M78" s="89"/>
      <c r="N78" s="106">
        <f t="shared" si="10"/>
        <v>0</v>
      </c>
      <c r="O78" s="104" t="str">
        <f t="shared" si="11"/>
        <v xml:space="preserve"> - </v>
      </c>
      <c r="P78" s="23"/>
    </row>
    <row r="79" spans="2:16" x14ac:dyDescent="0.25">
      <c r="B79" s="20"/>
      <c r="C79" s="90" t="s">
        <v>187</v>
      </c>
      <c r="D79" s="91"/>
      <c r="E79" s="102"/>
      <c r="F79" s="89">
        <v>1.8148</v>
      </c>
      <c r="G79" s="106">
        <f t="shared" si="7"/>
        <v>5.4724877898433175E-4</v>
      </c>
      <c r="H79" s="104" t="str">
        <f t="shared" si="9"/>
        <v xml:space="preserve"> - </v>
      </c>
      <c r="I79" s="3"/>
      <c r="J79" s="90"/>
      <c r="K79" s="91"/>
      <c r="L79" s="102"/>
      <c r="M79" s="89"/>
      <c r="N79" s="106">
        <f t="shared" si="10"/>
        <v>0</v>
      </c>
      <c r="O79" s="104" t="str">
        <f t="shared" si="11"/>
        <v xml:space="preserve"> - </v>
      </c>
      <c r="P79" s="23"/>
    </row>
    <row r="80" spans="2:16" x14ac:dyDescent="0.25">
      <c r="B80" s="20"/>
      <c r="C80" s="90" t="s">
        <v>174</v>
      </c>
      <c r="D80" s="91"/>
      <c r="E80" s="102"/>
      <c r="F80" s="89">
        <v>1.2100000000000002</v>
      </c>
      <c r="G80" s="106">
        <f t="shared" si="7"/>
        <v>3.648727256838448E-4</v>
      </c>
      <c r="H80" s="104" t="str">
        <f t="shared" si="9"/>
        <v xml:space="preserve"> - </v>
      </c>
      <c r="I80" s="3"/>
      <c r="J80" s="90"/>
      <c r="K80" s="91"/>
      <c r="L80" s="102"/>
      <c r="M80" s="89"/>
      <c r="N80" s="106">
        <f t="shared" si="10"/>
        <v>0</v>
      </c>
      <c r="O80" s="104" t="str">
        <f t="shared" si="11"/>
        <v xml:space="preserve"> - </v>
      </c>
      <c r="P80" s="23"/>
    </row>
    <row r="81" spans="2:16" x14ac:dyDescent="0.25">
      <c r="B81" s="20"/>
      <c r="C81" s="90" t="s">
        <v>31</v>
      </c>
      <c r="D81" s="91"/>
      <c r="E81" s="102">
        <v>1.1859999999999999</v>
      </c>
      <c r="F81" s="115">
        <v>0.87108000000000008</v>
      </c>
      <c r="G81" s="106">
        <f t="shared" si="7"/>
        <v>2.6267217676750703E-4</v>
      </c>
      <c r="H81" s="104">
        <f t="shared" si="9"/>
        <v>-0.26553119730185493</v>
      </c>
      <c r="I81" s="3"/>
      <c r="J81" s="90"/>
      <c r="K81" s="91"/>
      <c r="L81" s="102"/>
      <c r="M81" s="115"/>
      <c r="N81" s="106">
        <f t="shared" si="10"/>
        <v>0</v>
      </c>
      <c r="O81" s="104" t="str">
        <f t="shared" si="11"/>
        <v xml:space="preserve"> - </v>
      </c>
      <c r="P81" s="23"/>
    </row>
    <row r="82" spans="2:16" x14ac:dyDescent="0.25">
      <c r="B82" s="20"/>
      <c r="C82" s="90" t="s">
        <v>177</v>
      </c>
      <c r="D82" s="91"/>
      <c r="E82" s="102">
        <v>34.128</v>
      </c>
      <c r="F82" s="89"/>
      <c r="G82" s="106">
        <f t="shared" si="7"/>
        <v>0</v>
      </c>
      <c r="H82" s="104">
        <f t="shared" si="9"/>
        <v>-1</v>
      </c>
      <c r="I82" s="3"/>
      <c r="J82" s="90"/>
      <c r="K82" s="91"/>
      <c r="L82" s="102"/>
      <c r="M82" s="89"/>
      <c r="N82" s="106">
        <f t="shared" si="10"/>
        <v>0</v>
      </c>
      <c r="O82" s="104" t="str">
        <f t="shared" si="11"/>
        <v xml:space="preserve"> - </v>
      </c>
      <c r="P82" s="23"/>
    </row>
    <row r="83" spans="2:16" x14ac:dyDescent="0.25">
      <c r="B83" s="20"/>
      <c r="C83" s="90" t="s">
        <v>166</v>
      </c>
      <c r="D83" s="95"/>
      <c r="E83" s="102">
        <v>26.25</v>
      </c>
      <c r="F83" s="89"/>
      <c r="G83" s="106">
        <f t="shared" si="7"/>
        <v>0</v>
      </c>
      <c r="H83" s="104">
        <f t="shared" si="9"/>
        <v>-1</v>
      </c>
      <c r="I83" s="3"/>
      <c r="J83" s="90"/>
      <c r="K83" s="95"/>
      <c r="L83" s="102"/>
      <c r="M83" s="89"/>
      <c r="N83" s="106">
        <f t="shared" si="10"/>
        <v>0</v>
      </c>
      <c r="O83" s="104" t="str">
        <f t="shared" si="11"/>
        <v xml:space="preserve"> - </v>
      </c>
      <c r="P83" s="23"/>
    </row>
    <row r="84" spans="2:16" x14ac:dyDescent="0.25">
      <c r="B84" s="20"/>
      <c r="C84" s="90" t="s">
        <v>158</v>
      </c>
      <c r="D84" s="91"/>
      <c r="E84" s="102">
        <v>2.2090000000000001</v>
      </c>
      <c r="F84" s="89"/>
      <c r="G84" s="106">
        <f t="shared" si="7"/>
        <v>0</v>
      </c>
      <c r="H84" s="104">
        <f t="shared" si="9"/>
        <v>-1</v>
      </c>
      <c r="I84" s="3"/>
      <c r="J84" s="90"/>
      <c r="K84" s="91"/>
      <c r="L84" s="102"/>
      <c r="M84" s="89"/>
      <c r="N84" s="106">
        <f t="shared" si="10"/>
        <v>0</v>
      </c>
      <c r="O84" s="104" t="str">
        <f t="shared" si="11"/>
        <v xml:space="preserve"> - 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25.677000000000589</v>
      </c>
      <c r="F85" s="102">
        <f>+F86-SUM(F68:F84)</f>
        <v>0</v>
      </c>
      <c r="G85" s="107">
        <f>+F85/F$86</f>
        <v>0</v>
      </c>
      <c r="H85" s="105">
        <f t="shared" si="9"/>
        <v>-1</v>
      </c>
      <c r="I85" s="3"/>
      <c r="J85" s="93" t="s">
        <v>33</v>
      </c>
      <c r="K85" s="94"/>
      <c r="L85" s="102">
        <f>+L86-SUM(L68:L84)</f>
        <v>0</v>
      </c>
      <c r="M85" s="102">
        <f>+M86-SUM(M68:M84)</f>
        <v>0</v>
      </c>
      <c r="N85" s="107">
        <f>+M85/M$86</f>
        <v>0</v>
      </c>
      <c r="O85" s="105" t="str">
        <f t="shared" si="11"/>
        <v xml:space="preserve"> - </v>
      </c>
      <c r="P85" s="23"/>
    </row>
    <row r="86" spans="2:16" x14ac:dyDescent="0.25">
      <c r="B86" s="20"/>
      <c r="C86" s="96" t="s">
        <v>3</v>
      </c>
      <c r="D86" s="97"/>
      <c r="E86" s="88">
        <f>+E57</f>
        <v>3508.6242800000005</v>
      </c>
      <c r="F86" s="88">
        <f>+F57</f>
        <v>3316.2248500000023</v>
      </c>
      <c r="G86" s="74">
        <f>+F86/F$86</f>
        <v>1</v>
      </c>
      <c r="H86" s="98">
        <f t="shared" si="9"/>
        <v>-5.4836145065951025E-2</v>
      </c>
      <c r="I86" s="8"/>
      <c r="J86" s="96" t="s">
        <v>14</v>
      </c>
      <c r="K86" s="97"/>
      <c r="L86" s="88">
        <f>+L57</f>
        <v>45464.93499999999</v>
      </c>
      <c r="M86" s="88">
        <f>+M57</f>
        <v>5512.2418399999988</v>
      </c>
      <c r="N86" s="74">
        <f>+M86/M$86</f>
        <v>1</v>
      </c>
      <c r="O86" s="98">
        <f t="shared" si="11"/>
        <v>-0.87875839171440584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33:O33"/>
    <mergeCell ref="B1:P1"/>
    <mergeCell ref="C7:O8"/>
    <mergeCell ref="F9:L9"/>
    <mergeCell ref="F10:L10"/>
    <mergeCell ref="F11:G11"/>
    <mergeCell ref="C67:D67"/>
    <mergeCell ref="J67:K67"/>
    <mergeCell ref="C34:H34"/>
    <mergeCell ref="J34:O34"/>
    <mergeCell ref="C35:H35"/>
    <mergeCell ref="J35:O35"/>
    <mergeCell ref="C36:D36"/>
    <mergeCell ref="J36:K36"/>
    <mergeCell ref="C64:O64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DF8E9744-17F7-46BB-B84E-6F3A50D55D0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4" id="{C62D668E-C079-402B-B14F-4AF2CD8A0DA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H37:H56</xm:sqref>
        </x14:conditionalFormatting>
        <x14:conditionalFormatting xmlns:xm="http://schemas.microsoft.com/office/excel/2006/main">
          <x14:cfRule type="iconSet" priority="3" id="{BC263D8A-98E4-4365-87AE-ABDF175FAEE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  <x14:conditionalFormatting xmlns:xm="http://schemas.microsoft.com/office/excel/2006/main">
          <x14:cfRule type="iconSet" priority="2" id="{29CBDE0E-AA22-446B-A303-583A6DC9F1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1" id="{12BA680B-69A6-4067-935E-CC68B2CBB41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C19" sqref="C19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1" t="s">
        <v>210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6" x14ac:dyDescent="0.25">
      <c r="B2" s="189" t="str">
        <f>+B6</f>
        <v>1. Exportaciones por tipo y sector</v>
      </c>
      <c r="C2" s="190"/>
      <c r="D2" s="190"/>
      <c r="E2" s="190"/>
      <c r="F2" s="190"/>
      <c r="G2" s="190"/>
      <c r="H2" s="190"/>
      <c r="I2" s="189"/>
      <c r="J2" s="189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89" t="str">
        <f>+B32</f>
        <v>2. Principales productos exportados</v>
      </c>
      <c r="C3" s="189"/>
      <c r="D3" s="189"/>
      <c r="E3" s="189"/>
      <c r="F3" s="189"/>
      <c r="G3" s="189"/>
      <c r="H3" s="191"/>
      <c r="I3" s="189"/>
      <c r="J3" s="189" t="e">
        <f>+#REF!</f>
        <v>#REF!</v>
      </c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62" t="s">
        <v>2</v>
      </c>
      <c r="C6" s="163"/>
      <c r="D6" s="163"/>
      <c r="E6" s="163"/>
      <c r="F6" s="163"/>
      <c r="G6" s="164"/>
      <c r="H6" s="164"/>
      <c r="I6" s="164"/>
      <c r="J6" s="164"/>
      <c r="K6" s="164"/>
      <c r="L6" s="164"/>
      <c r="M6" s="164"/>
      <c r="N6" s="164"/>
      <c r="O6" s="164"/>
      <c r="P6" s="22"/>
    </row>
    <row r="7" spans="2:16" ht="15" customHeight="1" x14ac:dyDescent="0.25">
      <c r="B7" s="165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US$ 1,516.2 millones, creciendo en 26.5% respecto al I semestre del 2016. De otro lado el 60.8% de estas exportaciones fueron de tipo Tradicional, en tanto las exportaciones No Tradicional representaron el 39.2%.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</row>
    <row r="8" spans="2:16" x14ac:dyDescent="0.25">
      <c r="B8" s="165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</row>
    <row r="9" spans="2:16" x14ac:dyDescent="0.25">
      <c r="B9" s="20"/>
      <c r="C9" s="8"/>
      <c r="D9" s="8"/>
      <c r="E9" s="8"/>
      <c r="F9" s="248" t="s">
        <v>40</v>
      </c>
      <c r="G9" s="248"/>
      <c r="H9" s="248"/>
      <c r="I9" s="248"/>
      <c r="J9" s="248"/>
      <c r="K9" s="248"/>
      <c r="L9" s="248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42" t="s">
        <v>12</v>
      </c>
      <c r="G11" s="243"/>
      <c r="H11" s="77" t="s">
        <v>44</v>
      </c>
      <c r="I11" s="78" t="s">
        <v>45</v>
      </c>
      <c r="J11" s="78" t="s">
        <v>43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471.60746431000291</v>
      </c>
      <c r="I12" s="79">
        <v>593.78289093999797</v>
      </c>
      <c r="J12" s="69">
        <f t="shared" ref="J12:J27" si="0">IFERROR(I12/I$27, " - ")</f>
        <v>0.39163822725865122</v>
      </c>
      <c r="K12" s="70">
        <f>IFERROR(I12/H12-1," - ")</f>
        <v>0.25906168980753286</v>
      </c>
      <c r="L12" s="71">
        <f>IFERROR(I12-H12, " - ")</f>
        <v>122.17542662999506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369.52380737000271</v>
      </c>
      <c r="I13" s="61">
        <v>435.60618917999801</v>
      </c>
      <c r="J13" s="69">
        <f t="shared" si="0"/>
        <v>0.28731046029851054</v>
      </c>
      <c r="K13" s="65">
        <f t="shared" ref="K13:K27" si="1">IFERROR(I13/H13-1," - ")</f>
        <v>0.17883118893020944</v>
      </c>
      <c r="L13" s="155">
        <f t="shared" ref="L13:L27" si="2">IFERROR(I13-H13, " - ")</f>
        <v>66.082381809995297</v>
      </c>
      <c r="M13" s="8"/>
      <c r="N13" s="171"/>
      <c r="O13" s="171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6.7901618499999961</v>
      </c>
      <c r="I14" s="61">
        <v>6.7557352000000037</v>
      </c>
      <c r="J14" s="73">
        <f t="shared" si="0"/>
        <v>4.4558443800365929E-3</v>
      </c>
      <c r="K14" s="64">
        <f t="shared" si="1"/>
        <v>-5.0700779687589126E-3</v>
      </c>
      <c r="L14" s="156">
        <f t="shared" si="2"/>
        <v>-3.4426649999992343E-2</v>
      </c>
      <c r="M14" s="8"/>
      <c r="N14" s="171"/>
      <c r="O14" s="171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0.49228200000000005</v>
      </c>
      <c r="I15" s="61">
        <v>0.21943841999999997</v>
      </c>
      <c r="J15" s="73">
        <f t="shared" si="0"/>
        <v>1.4473383304323544E-4</v>
      </c>
      <c r="K15" s="64">
        <f t="shared" si="1"/>
        <v>-0.55424244640267173</v>
      </c>
      <c r="L15" s="156">
        <f t="shared" si="2"/>
        <v>-0.27284358000000009</v>
      </c>
      <c r="M15" s="8"/>
      <c r="N15" s="171"/>
      <c r="O15" s="171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v>1.7921922000000001</v>
      </c>
      <c r="I16" s="61">
        <v>2.5088344300000003</v>
      </c>
      <c r="J16" s="73">
        <f t="shared" si="0"/>
        <v>1.654738598303528E-3</v>
      </c>
      <c r="K16" s="64">
        <f t="shared" si="1"/>
        <v>0.39986907096236668</v>
      </c>
      <c r="L16" s="156">
        <f t="shared" si="2"/>
        <v>0.71664223000000016</v>
      </c>
      <c r="M16" s="8"/>
      <c r="N16" s="171"/>
      <c r="O16" s="171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32.482482600000004</v>
      </c>
      <c r="I17" s="61">
        <v>37.319322979999988</v>
      </c>
      <c r="J17" s="73">
        <f t="shared" si="0"/>
        <v>2.4614507621199145E-2</v>
      </c>
      <c r="K17" s="64">
        <f t="shared" si="1"/>
        <v>0.14890611778546692</v>
      </c>
      <c r="L17" s="156">
        <f t="shared" si="2"/>
        <v>4.836840379999984</v>
      </c>
      <c r="M17" s="8"/>
      <c r="N17" s="171"/>
      <c r="O17" s="171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0.45434275000000002</v>
      </c>
      <c r="I18" s="61">
        <v>0.66813224999999998</v>
      </c>
      <c r="J18" s="73">
        <f t="shared" si="0"/>
        <v>4.4067643907708256E-4</v>
      </c>
      <c r="K18" s="64">
        <f t="shared" si="1"/>
        <v>0.47054674031884502</v>
      </c>
      <c r="L18" s="156">
        <f t="shared" si="2"/>
        <v>0.21378949999999997</v>
      </c>
      <c r="M18" s="8"/>
      <c r="N18" s="171"/>
      <c r="O18" s="171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6.825320000000001E-3</v>
      </c>
      <c r="I19" s="61">
        <v>7.3109719999999975E-2</v>
      </c>
      <c r="J19" s="73">
        <f t="shared" si="0"/>
        <v>4.8220589668471409E-5</v>
      </c>
      <c r="K19" s="64">
        <f t="shared" si="1"/>
        <v>9.7115446601771005</v>
      </c>
      <c r="L19" s="156">
        <f t="shared" si="2"/>
        <v>6.6284399999999979E-2</v>
      </c>
      <c r="M19" s="8"/>
      <c r="N19" s="171"/>
      <c r="O19" s="171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11.785840999999989</v>
      </c>
      <c r="I20" s="61">
        <v>62.476813810000003</v>
      </c>
      <c r="J20" s="73">
        <f t="shared" si="0"/>
        <v>4.1207500213726697E-2</v>
      </c>
      <c r="K20" s="64">
        <f t="shared" si="1"/>
        <v>4.3010059960931137</v>
      </c>
      <c r="L20" s="156">
        <f t="shared" si="2"/>
        <v>50.690972810000012</v>
      </c>
      <c r="M20" s="8"/>
      <c r="N20" s="171"/>
      <c r="O20" s="171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48.279529220000128</v>
      </c>
      <c r="I21" s="63">
        <v>48.155314950000069</v>
      </c>
      <c r="J21" s="74">
        <f t="shared" si="0"/>
        <v>3.176154528508604E-2</v>
      </c>
      <c r="K21" s="66">
        <f t="shared" si="1"/>
        <v>-2.5728144413761367E-3</v>
      </c>
      <c r="L21" s="157">
        <f t="shared" si="2"/>
        <v>-0.12421427000005991</v>
      </c>
      <c r="M21" s="8"/>
      <c r="N21" s="171"/>
      <c r="O21" s="171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726.70229400000017</v>
      </c>
      <c r="I22" s="79">
        <v>922.36862239999971</v>
      </c>
      <c r="J22" s="72">
        <f t="shared" si="0"/>
        <v>0.60836177274134884</v>
      </c>
      <c r="K22" s="72">
        <f t="shared" si="1"/>
        <v>0.2692523885166096</v>
      </c>
      <c r="L22" s="158">
        <f t="shared" si="2"/>
        <v>195.66632839999954</v>
      </c>
      <c r="M22" s="8"/>
      <c r="N22" s="161"/>
      <c r="O22" s="161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0.34382100000000004</v>
      </c>
      <c r="I23" s="61">
        <v>0.75923389000000008</v>
      </c>
      <c r="J23" s="73">
        <f t="shared" si="0"/>
        <v>5.0076386384857404E-4</v>
      </c>
      <c r="K23" s="64">
        <f t="shared" si="1"/>
        <v>1.2082243085791733</v>
      </c>
      <c r="L23" s="156">
        <f t="shared" si="2"/>
        <v>0.41541289000000003</v>
      </c>
      <c r="M23" s="81"/>
      <c r="N23" s="171"/>
      <c r="O23" s="171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365.65145300000034</v>
      </c>
      <c r="I24" s="61">
        <v>563.45387643000004</v>
      </c>
      <c r="J24" s="73">
        <f t="shared" si="0"/>
        <v>0.37163428026315287</v>
      </c>
      <c r="K24" s="64">
        <f t="shared" si="1"/>
        <v>0.54095894275032319</v>
      </c>
      <c r="L24" s="156">
        <f t="shared" si="2"/>
        <v>197.80242342999969</v>
      </c>
      <c r="M24" s="8"/>
      <c r="N24" s="171"/>
      <c r="O24" s="171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100.66919999999998</v>
      </c>
      <c r="I25" s="61">
        <v>27.742895649999998</v>
      </c>
      <c r="J25" s="73">
        <f t="shared" si="0"/>
        <v>1.8298234316228686E-2</v>
      </c>
      <c r="K25" s="64">
        <f t="shared" si="1"/>
        <v>-0.72441525660281392</v>
      </c>
      <c r="L25" s="156">
        <f t="shared" si="2"/>
        <v>-72.926304349999981</v>
      </c>
      <c r="M25" s="8"/>
      <c r="N25" s="171"/>
      <c r="O25" s="171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v>260.0378199999999</v>
      </c>
      <c r="I26" s="63">
        <v>330.41261642999962</v>
      </c>
      <c r="J26" s="74">
        <f t="shared" si="0"/>
        <v>0.21792849429811864</v>
      </c>
      <c r="K26" s="66">
        <f t="shared" si="1"/>
        <v>0.27063292727957711</v>
      </c>
      <c r="L26" s="157">
        <f t="shared" si="2"/>
        <v>70.374796429999719</v>
      </c>
      <c r="M26" s="8"/>
      <c r="N26" s="171"/>
      <c r="O26" s="171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1198.309758310003</v>
      </c>
      <c r="I27" s="80">
        <f>+I22+I12</f>
        <v>1516.1515133399976</v>
      </c>
      <c r="J27" s="74">
        <f t="shared" si="0"/>
        <v>1</v>
      </c>
      <c r="K27" s="74">
        <f t="shared" si="1"/>
        <v>0.26524173138525753</v>
      </c>
      <c r="L27" s="158">
        <f t="shared" si="2"/>
        <v>317.8417550299946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3"/>
    </row>
    <row r="34" spans="2:16" x14ac:dyDescent="0.25">
      <c r="B34" s="20"/>
      <c r="C34" s="245" t="s">
        <v>41</v>
      </c>
      <c r="D34" s="245"/>
      <c r="E34" s="245"/>
      <c r="F34" s="245"/>
      <c r="G34" s="245"/>
      <c r="H34" s="245"/>
      <c r="I34" s="209"/>
      <c r="J34" s="245" t="s">
        <v>42</v>
      </c>
      <c r="K34" s="245"/>
      <c r="L34" s="245"/>
      <c r="M34" s="245"/>
      <c r="N34" s="245"/>
      <c r="O34" s="245"/>
      <c r="P34" s="23"/>
    </row>
    <row r="35" spans="2:16" x14ac:dyDescent="0.25">
      <c r="B35" s="20"/>
      <c r="C35" s="246" t="s">
        <v>26</v>
      </c>
      <c r="D35" s="246"/>
      <c r="E35" s="246"/>
      <c r="F35" s="246"/>
      <c r="G35" s="246"/>
      <c r="H35" s="246"/>
      <c r="I35" s="8"/>
      <c r="J35" s="246" t="s">
        <v>26</v>
      </c>
      <c r="K35" s="246"/>
      <c r="L35" s="246"/>
      <c r="M35" s="246"/>
      <c r="N35" s="246"/>
      <c r="O35" s="246"/>
      <c r="P35" s="23"/>
    </row>
    <row r="36" spans="2:16" x14ac:dyDescent="0.25">
      <c r="B36" s="20"/>
      <c r="C36" s="242" t="s">
        <v>12</v>
      </c>
      <c r="D36" s="243"/>
      <c r="E36" s="77" t="s">
        <v>44</v>
      </c>
      <c r="F36" s="78" t="s">
        <v>45</v>
      </c>
      <c r="G36" s="78" t="s">
        <v>43</v>
      </c>
      <c r="H36" s="78" t="s">
        <v>21</v>
      </c>
      <c r="I36" s="8"/>
      <c r="J36" s="242" t="s">
        <v>12</v>
      </c>
      <c r="K36" s="243"/>
      <c r="L36" s="77" t="s">
        <v>44</v>
      </c>
      <c r="M36" s="78" t="s">
        <v>45</v>
      </c>
      <c r="N36" s="78" t="s">
        <v>20</v>
      </c>
      <c r="O36" s="78" t="s">
        <v>21</v>
      </c>
      <c r="P36" s="23"/>
    </row>
    <row r="37" spans="2:16" x14ac:dyDescent="0.25">
      <c r="B37" s="20"/>
      <c r="C37" s="178" t="s">
        <v>4</v>
      </c>
      <c r="D37" s="179"/>
      <c r="E37" s="180">
        <v>369523.80736999999</v>
      </c>
      <c r="F37" s="180">
        <v>435606.18918000103</v>
      </c>
      <c r="G37" s="181">
        <f>+F37/F$57</f>
        <v>0.73361189051844744</v>
      </c>
      <c r="H37" s="182">
        <f>IFERROR(F37/E37-1," - ")</f>
        <v>0.17883118893022631</v>
      </c>
      <c r="I37" s="174"/>
      <c r="J37" s="216" t="s">
        <v>15</v>
      </c>
      <c r="K37" s="186"/>
      <c r="L37" s="180">
        <v>343.82100000000003</v>
      </c>
      <c r="M37" s="180">
        <v>759.23388999999997</v>
      </c>
      <c r="N37" s="181">
        <f>+M37/M$57</f>
        <v>8.2313499349585004E-4</v>
      </c>
      <c r="O37" s="182">
        <f>IFERROR(M37/L37-1," - ")</f>
        <v>1.2082243085791733</v>
      </c>
      <c r="P37" s="23"/>
    </row>
    <row r="38" spans="2:16" x14ac:dyDescent="0.25">
      <c r="B38" s="20"/>
      <c r="C38" s="183" t="s">
        <v>63</v>
      </c>
      <c r="D38" s="99"/>
      <c r="E38" s="25">
        <v>139969.06599999973</v>
      </c>
      <c r="F38" s="25">
        <v>161905.49900000091</v>
      </c>
      <c r="G38" s="106">
        <f t="shared" ref="G38:G57" si="3">+F38/F$57</f>
        <v>0.27266784117624826</v>
      </c>
      <c r="H38" s="92">
        <f t="shared" ref="H38:H57" si="4">IFERROR(F38/E38-1," - ")</f>
        <v>0.15672343630557073</v>
      </c>
      <c r="I38" s="3"/>
      <c r="J38" s="215" t="s">
        <v>150</v>
      </c>
      <c r="K38" s="173"/>
      <c r="L38" s="102">
        <v>328.23900000000003</v>
      </c>
      <c r="M38" s="102">
        <v>759.23388999999997</v>
      </c>
      <c r="N38" s="172">
        <f t="shared" ref="N38:N57" si="5">+M38/M$57</f>
        <v>8.2313499349585004E-4</v>
      </c>
      <c r="O38" s="92">
        <f t="shared" ref="O38:O57" si="6">IFERROR(M38/L38-1," - ")</f>
        <v>1.3130520443944804</v>
      </c>
      <c r="P38" s="23"/>
    </row>
    <row r="39" spans="2:16" x14ac:dyDescent="0.25">
      <c r="B39" s="20"/>
      <c r="C39" s="183" t="s">
        <v>65</v>
      </c>
      <c r="D39" s="99"/>
      <c r="E39" s="25">
        <v>78379.997700000007</v>
      </c>
      <c r="F39" s="25">
        <v>66852.49667000008</v>
      </c>
      <c r="G39" s="106">
        <f t="shared" si="3"/>
        <v>0.11258744179066546</v>
      </c>
      <c r="H39" s="92">
        <f t="shared" si="4"/>
        <v>-0.14707197458874033</v>
      </c>
      <c r="I39" s="3"/>
      <c r="J39" s="215" t="s">
        <v>147</v>
      </c>
      <c r="K39" s="101"/>
      <c r="L39" s="102">
        <v>2.7719999999999998</v>
      </c>
      <c r="M39" s="102"/>
      <c r="N39" s="172">
        <f t="shared" si="5"/>
        <v>0</v>
      </c>
      <c r="O39" s="92">
        <f t="shared" si="6"/>
        <v>-1</v>
      </c>
      <c r="P39" s="23"/>
    </row>
    <row r="40" spans="2:16" x14ac:dyDescent="0.25">
      <c r="B40" s="20"/>
      <c r="C40" s="183" t="s">
        <v>116</v>
      </c>
      <c r="D40" s="99"/>
      <c r="E40" s="25">
        <v>28938.177499999983</v>
      </c>
      <c r="F40" s="25">
        <v>44007.855879999988</v>
      </c>
      <c r="G40" s="106">
        <f t="shared" si="3"/>
        <v>7.4114388527316125E-2</v>
      </c>
      <c r="H40" s="92">
        <f t="shared" si="4"/>
        <v>0.5207542313264204</v>
      </c>
      <c r="I40" s="3"/>
      <c r="J40" s="215" t="s">
        <v>151</v>
      </c>
      <c r="K40" s="101"/>
      <c r="L40" s="102">
        <v>12.81</v>
      </c>
      <c r="M40" s="102"/>
      <c r="N40" s="172">
        <f t="shared" si="5"/>
        <v>0</v>
      </c>
      <c r="O40" s="92">
        <f t="shared" si="6"/>
        <v>-1</v>
      </c>
      <c r="P40" s="23"/>
    </row>
    <row r="41" spans="2:16" x14ac:dyDescent="0.25">
      <c r="B41" s="20"/>
      <c r="C41" s="183" t="s">
        <v>64</v>
      </c>
      <c r="D41" s="99"/>
      <c r="E41" s="25">
        <v>32756.125000000055</v>
      </c>
      <c r="F41" s="25">
        <v>38336.56843000005</v>
      </c>
      <c r="G41" s="106">
        <f t="shared" si="3"/>
        <v>6.4563275592718239E-2</v>
      </c>
      <c r="H41" s="92">
        <f t="shared" si="4"/>
        <v>0.17036335738735842</v>
      </c>
      <c r="I41" s="3"/>
      <c r="J41" s="222" t="s">
        <v>16</v>
      </c>
      <c r="K41" s="217"/>
      <c r="L41" s="198">
        <v>365651.45299999998</v>
      </c>
      <c r="M41" s="198">
        <v>563453.87643000018</v>
      </c>
      <c r="N41" s="224">
        <f t="shared" si="5"/>
        <v>0.61087710785726346</v>
      </c>
      <c r="O41" s="184">
        <f t="shared" si="6"/>
        <v>0.54095894275032519</v>
      </c>
      <c r="P41" s="23"/>
    </row>
    <row r="42" spans="2:16" x14ac:dyDescent="0.25">
      <c r="B42" s="20"/>
      <c r="C42" s="183" t="s">
        <v>114</v>
      </c>
      <c r="D42" s="99"/>
      <c r="E42" s="25">
        <v>1816.5039999999999</v>
      </c>
      <c r="F42" s="25">
        <v>14624.779279999997</v>
      </c>
      <c r="G42" s="106">
        <f t="shared" si="3"/>
        <v>2.4629842831692228E-2</v>
      </c>
      <c r="H42" s="92">
        <f t="shared" si="4"/>
        <v>7.0510581204335345</v>
      </c>
      <c r="I42" s="3"/>
      <c r="J42" s="215" t="s">
        <v>85</v>
      </c>
      <c r="K42" s="101"/>
      <c r="L42" s="102">
        <v>156847.55799999999</v>
      </c>
      <c r="M42" s="102">
        <v>263733.91694999998</v>
      </c>
      <c r="N42" s="172">
        <f t="shared" si="5"/>
        <v>0.28593114568854838</v>
      </c>
      <c r="O42" s="92">
        <f t="shared" si="6"/>
        <v>0.68146651636106448</v>
      </c>
      <c r="P42" s="23"/>
    </row>
    <row r="43" spans="2:16" x14ac:dyDescent="0.25">
      <c r="B43" s="20"/>
      <c r="C43" s="183" t="s">
        <v>117</v>
      </c>
      <c r="D43" s="99"/>
      <c r="E43" s="25"/>
      <c r="F43" s="25">
        <v>13914.766280000038</v>
      </c>
      <c r="G43" s="106">
        <f t="shared" si="3"/>
        <v>2.343409770189241E-2</v>
      </c>
      <c r="H43" s="92" t="str">
        <f t="shared" si="4"/>
        <v xml:space="preserve"> - </v>
      </c>
      <c r="I43" s="3"/>
      <c r="J43" s="215" t="s">
        <v>148</v>
      </c>
      <c r="K43" s="101"/>
      <c r="L43" s="102">
        <v>148091.03800000003</v>
      </c>
      <c r="M43" s="102">
        <v>176090.68168000013</v>
      </c>
      <c r="N43" s="172">
        <f t="shared" si="5"/>
        <v>0.19091139638056293</v>
      </c>
      <c r="O43" s="92">
        <f t="shared" si="6"/>
        <v>0.18907048028119089</v>
      </c>
      <c r="P43" s="23"/>
    </row>
    <row r="44" spans="2:16" x14ac:dyDescent="0.25">
      <c r="B44" s="20"/>
      <c r="C44" s="183" t="s">
        <v>118</v>
      </c>
      <c r="D44" s="99"/>
      <c r="E44" s="25">
        <v>9068.6094799999973</v>
      </c>
      <c r="F44" s="25">
        <v>11770.336909999996</v>
      </c>
      <c r="G44" s="106">
        <f t="shared" si="3"/>
        <v>1.982262724236929E-2</v>
      </c>
      <c r="H44" s="92">
        <f t="shared" si="4"/>
        <v>0.29792080428189305</v>
      </c>
      <c r="I44" s="3"/>
      <c r="J44" s="215" t="s">
        <v>79</v>
      </c>
      <c r="K44" s="101"/>
      <c r="L44" s="102">
        <v>19934.320999999996</v>
      </c>
      <c r="M44" s="102">
        <v>83905.71388000001</v>
      </c>
      <c r="N44" s="172">
        <f t="shared" si="5"/>
        <v>9.0967658528623457E-2</v>
      </c>
      <c r="O44" s="92">
        <f t="shared" si="6"/>
        <v>3.2091081948565003</v>
      </c>
      <c r="P44" s="23"/>
    </row>
    <row r="45" spans="2:16" x14ac:dyDescent="0.25">
      <c r="B45" s="20"/>
      <c r="C45" s="183" t="s">
        <v>119</v>
      </c>
      <c r="D45" s="99"/>
      <c r="E45" s="25">
        <v>5067.5490000000018</v>
      </c>
      <c r="F45" s="25">
        <v>10840.441030000004</v>
      </c>
      <c r="G45" s="106">
        <f t="shared" si="3"/>
        <v>1.8256573564857791E-2</v>
      </c>
      <c r="H45" s="92">
        <f t="shared" si="4"/>
        <v>1.1391882012389027</v>
      </c>
      <c r="I45" s="3"/>
      <c r="J45" s="215" t="s">
        <v>80</v>
      </c>
      <c r="K45" s="101"/>
      <c r="L45" s="102">
        <v>35781.896000000001</v>
      </c>
      <c r="M45" s="102">
        <v>37424.242329999994</v>
      </c>
      <c r="N45" s="172">
        <f t="shared" si="5"/>
        <v>4.0574062713259099E-2</v>
      </c>
      <c r="O45" s="92">
        <f t="shared" si="6"/>
        <v>4.5898806759708588E-2</v>
      </c>
      <c r="P45" s="23"/>
    </row>
    <row r="46" spans="2:16" x14ac:dyDescent="0.25">
      <c r="B46" s="20"/>
      <c r="C46" s="183" t="s">
        <v>120</v>
      </c>
      <c r="D46" s="99"/>
      <c r="E46" s="25">
        <v>6254.5559999999987</v>
      </c>
      <c r="F46" s="25">
        <v>7438.2896099999989</v>
      </c>
      <c r="G46" s="106">
        <f t="shared" si="3"/>
        <v>1.2526951725107286E-2</v>
      </c>
      <c r="H46" s="92">
        <f t="shared" si="4"/>
        <v>0.18925941505680033</v>
      </c>
      <c r="I46" s="3"/>
      <c r="J46" s="215" t="s">
        <v>82</v>
      </c>
      <c r="K46" s="101"/>
      <c r="L46" s="102">
        <v>2830.7460000000001</v>
      </c>
      <c r="M46" s="102">
        <v>2299.32159</v>
      </c>
      <c r="N46" s="172">
        <f t="shared" si="5"/>
        <v>2.4928445462695532E-3</v>
      </c>
      <c r="O46" s="92">
        <f t="shared" si="6"/>
        <v>-0.1877329898196447</v>
      </c>
      <c r="P46" s="23"/>
    </row>
    <row r="47" spans="2:16" x14ac:dyDescent="0.25">
      <c r="B47" s="20"/>
      <c r="C47" s="183" t="s">
        <v>121</v>
      </c>
      <c r="D47" s="99"/>
      <c r="E47" s="25">
        <v>4354.4870000000001</v>
      </c>
      <c r="F47" s="25">
        <v>7088.202019999997</v>
      </c>
      <c r="G47" s="106">
        <f t="shared" si="3"/>
        <v>1.1937363181311776E-2</v>
      </c>
      <c r="H47" s="92">
        <f t="shared" si="4"/>
        <v>0.62779266995170646</v>
      </c>
      <c r="I47" s="3"/>
      <c r="J47" s="215" t="s">
        <v>83</v>
      </c>
      <c r="K47" s="101"/>
      <c r="L47" s="102">
        <v>1494.8229999999999</v>
      </c>
      <c r="M47" s="102"/>
      <c r="N47" s="172">
        <f t="shared" si="5"/>
        <v>0</v>
      </c>
      <c r="O47" s="92">
        <f t="shared" si="6"/>
        <v>-1</v>
      </c>
      <c r="P47" s="23"/>
    </row>
    <row r="48" spans="2:16" x14ac:dyDescent="0.25">
      <c r="B48" s="20"/>
      <c r="C48" s="223" t="s">
        <v>10</v>
      </c>
      <c r="D48" s="175"/>
      <c r="E48" s="176">
        <v>11785.841</v>
      </c>
      <c r="F48" s="176">
        <v>62476.813810000036</v>
      </c>
      <c r="G48" s="177">
        <f t="shared" si="3"/>
        <v>0.10521827887478379</v>
      </c>
      <c r="H48" s="184">
        <f t="shared" si="4"/>
        <v>4.301005996093112</v>
      </c>
      <c r="I48" s="3"/>
      <c r="J48" s="215" t="s">
        <v>152</v>
      </c>
      <c r="K48" s="101"/>
      <c r="L48" s="102">
        <v>666.73299999999995</v>
      </c>
      <c r="M48" s="102"/>
      <c r="N48" s="172">
        <f t="shared" si="5"/>
        <v>0</v>
      </c>
      <c r="O48" s="92">
        <f t="shared" si="6"/>
        <v>-1</v>
      </c>
      <c r="P48" s="23"/>
    </row>
    <row r="49" spans="2:16" x14ac:dyDescent="0.25">
      <c r="B49" s="20"/>
      <c r="C49" s="183" t="s">
        <v>73</v>
      </c>
      <c r="D49" s="99"/>
      <c r="E49" s="25">
        <v>7667.3510000000006</v>
      </c>
      <c r="F49" s="25">
        <v>47671.488340000054</v>
      </c>
      <c r="G49" s="106">
        <f t="shared" si="3"/>
        <v>8.0284375092945004E-2</v>
      </c>
      <c r="H49" s="92">
        <f t="shared" si="4"/>
        <v>5.2174652419068916</v>
      </c>
      <c r="I49" s="3"/>
      <c r="J49" s="215" t="s">
        <v>149</v>
      </c>
      <c r="K49" s="101"/>
      <c r="L49" s="102">
        <v>4.3380000000000001</v>
      </c>
      <c r="M49" s="102"/>
      <c r="N49" s="172">
        <f t="shared" si="5"/>
        <v>0</v>
      </c>
      <c r="O49" s="92">
        <f t="shared" si="6"/>
        <v>-1</v>
      </c>
      <c r="P49" s="23"/>
    </row>
    <row r="50" spans="2:16" x14ac:dyDescent="0.25">
      <c r="B50" s="20"/>
      <c r="C50" s="183" t="s">
        <v>122</v>
      </c>
      <c r="D50" s="99"/>
      <c r="E50" s="25">
        <v>2037.623</v>
      </c>
      <c r="F50" s="25">
        <v>826.39296999999988</v>
      </c>
      <c r="G50" s="106">
        <f t="shared" si="3"/>
        <v>1.3917426429915563E-3</v>
      </c>
      <c r="H50" s="92">
        <f t="shared" si="4"/>
        <v>-0.59443284160023713</v>
      </c>
      <c r="I50" s="3"/>
      <c r="J50" s="222" t="s">
        <v>86</v>
      </c>
      <c r="K50" s="217"/>
      <c r="L50" s="198">
        <v>100669.20000000004</v>
      </c>
      <c r="M50" s="198">
        <v>27742.895650000006</v>
      </c>
      <c r="N50" s="224">
        <f t="shared" si="5"/>
        <v>3.0077883154582052E-2</v>
      </c>
      <c r="O50" s="184">
        <f t="shared" si="6"/>
        <v>-0.72441525660281403</v>
      </c>
      <c r="P50" s="23"/>
    </row>
    <row r="51" spans="2:16" x14ac:dyDescent="0.25">
      <c r="B51" s="20"/>
      <c r="C51" s="223" t="s">
        <v>11</v>
      </c>
      <c r="D51" s="175"/>
      <c r="E51" s="176">
        <v>48279.529220000004</v>
      </c>
      <c r="F51" s="176">
        <v>48155.314950000007</v>
      </c>
      <c r="G51" s="177">
        <f t="shared" si="3"/>
        <v>8.1099195825206291E-2</v>
      </c>
      <c r="H51" s="184">
        <f t="shared" si="4"/>
        <v>-2.5728144413749154E-3</v>
      </c>
      <c r="I51" s="3"/>
      <c r="J51" s="215" t="s">
        <v>88</v>
      </c>
      <c r="K51" s="101"/>
      <c r="L51" s="102">
        <v>92513.788000000044</v>
      </c>
      <c r="M51" s="102">
        <v>23458.124650000005</v>
      </c>
      <c r="N51" s="172">
        <f t="shared" si="5"/>
        <v>2.5432483369785555E-2</v>
      </c>
      <c r="O51" s="92">
        <f t="shared" si="6"/>
        <v>-0.74643644847836099</v>
      </c>
      <c r="P51" s="23"/>
    </row>
    <row r="52" spans="2:16" x14ac:dyDescent="0.25">
      <c r="B52" s="20"/>
      <c r="C52" s="183" t="s">
        <v>123</v>
      </c>
      <c r="D52" s="103"/>
      <c r="E52" s="25">
        <v>15159.466000000006</v>
      </c>
      <c r="F52" s="25">
        <v>12423.542369999997</v>
      </c>
      <c r="G52" s="106">
        <f t="shared" si="3"/>
        <v>2.0922701815023165E-2</v>
      </c>
      <c r="H52" s="92">
        <f t="shared" si="4"/>
        <v>-0.18047625358307529</v>
      </c>
      <c r="I52" s="3"/>
      <c r="J52" s="215" t="s">
        <v>87</v>
      </c>
      <c r="K52" s="144"/>
      <c r="L52" s="102">
        <v>8155.4119999999994</v>
      </c>
      <c r="M52" s="102">
        <v>4284.7710000000006</v>
      </c>
      <c r="N52" s="172">
        <f t="shared" si="5"/>
        <v>4.6453997847964975E-3</v>
      </c>
      <c r="O52" s="92">
        <f t="shared" si="6"/>
        <v>-0.47461011166572564</v>
      </c>
      <c r="P52" s="23"/>
    </row>
    <row r="53" spans="2:16" x14ac:dyDescent="0.25">
      <c r="B53" s="20"/>
      <c r="C53" s="183" t="s">
        <v>124</v>
      </c>
      <c r="D53" s="99"/>
      <c r="E53" s="25">
        <v>8044.2574000000068</v>
      </c>
      <c r="F53" s="25">
        <v>9842.9479200000005</v>
      </c>
      <c r="G53" s="106">
        <f t="shared" si="3"/>
        <v>1.6576678227319681E-2</v>
      </c>
      <c r="H53" s="92">
        <f t="shared" si="4"/>
        <v>0.22359932440749497</v>
      </c>
      <c r="I53" s="3"/>
      <c r="J53" s="222" t="s">
        <v>19</v>
      </c>
      <c r="K53" s="217"/>
      <c r="L53" s="198">
        <v>260037.82000000012</v>
      </c>
      <c r="M53" s="198">
        <v>330412.61643000029</v>
      </c>
      <c r="N53" s="224">
        <f t="shared" si="5"/>
        <v>0.35822187399465938</v>
      </c>
      <c r="O53" s="184">
        <f t="shared" si="6"/>
        <v>0.27063292727957844</v>
      </c>
      <c r="P53" s="23"/>
    </row>
    <row r="54" spans="2:16" x14ac:dyDescent="0.25">
      <c r="B54" s="20"/>
      <c r="C54" s="183" t="s">
        <v>125</v>
      </c>
      <c r="D54" s="99"/>
      <c r="E54" s="25">
        <v>8386.126999999995</v>
      </c>
      <c r="F54" s="25">
        <v>5951.7423700000045</v>
      </c>
      <c r="G54" s="172">
        <f t="shared" si="3"/>
        <v>1.0023431898783743E-2</v>
      </c>
      <c r="H54" s="86">
        <f t="shared" si="4"/>
        <v>-0.2902871170446133</v>
      </c>
      <c r="I54" s="8"/>
      <c r="J54" s="215" t="s">
        <v>153</v>
      </c>
      <c r="K54" s="99"/>
      <c r="L54" s="25">
        <v>237349.6810000001</v>
      </c>
      <c r="M54" s="25">
        <v>322906.01057000028</v>
      </c>
      <c r="N54" s="172">
        <f t="shared" si="5"/>
        <v>0.35008347284169317</v>
      </c>
      <c r="O54" s="86">
        <f t="shared" si="6"/>
        <v>0.36046532360833528</v>
      </c>
      <c r="P54" s="23"/>
    </row>
    <row r="55" spans="2:16" x14ac:dyDescent="0.25">
      <c r="B55" s="20"/>
      <c r="C55" s="183" t="s">
        <v>126</v>
      </c>
      <c r="D55" s="99"/>
      <c r="E55" s="25">
        <v>3044.0320000000011</v>
      </c>
      <c r="F55" s="25">
        <v>5437.2595099999999</v>
      </c>
      <c r="G55" s="172">
        <f t="shared" si="3"/>
        <v>9.1569824475616918E-3</v>
      </c>
      <c r="H55" s="86">
        <f t="shared" si="4"/>
        <v>0.78620313781195406</v>
      </c>
      <c r="I55" s="8"/>
      <c r="J55" s="215" t="s">
        <v>154</v>
      </c>
      <c r="K55" s="99"/>
      <c r="L55" s="25">
        <v>13517.859000000008</v>
      </c>
      <c r="M55" s="25">
        <v>5333.1033600000001</v>
      </c>
      <c r="N55" s="172">
        <f t="shared" si="5"/>
        <v>5.7819652907568396E-3</v>
      </c>
      <c r="O55" s="86">
        <f t="shared" si="6"/>
        <v>-0.60547721647340769</v>
      </c>
      <c r="P55" s="23"/>
    </row>
    <row r="56" spans="2:16" x14ac:dyDescent="0.25">
      <c r="B56" s="20"/>
      <c r="C56" s="183" t="s">
        <v>127</v>
      </c>
      <c r="D56" s="100"/>
      <c r="E56" s="62">
        <v>3295.1080000000002</v>
      </c>
      <c r="F56" s="62">
        <v>4544.842059999999</v>
      </c>
      <c r="G56" s="185">
        <f t="shared" si="3"/>
        <v>7.6540468399236136E-3</v>
      </c>
      <c r="H56" s="87">
        <f t="shared" si="4"/>
        <v>0.37926952925366897</v>
      </c>
      <c r="I56" s="8"/>
      <c r="J56" s="215" t="s">
        <v>155</v>
      </c>
      <c r="K56" s="100"/>
      <c r="L56" s="62">
        <v>9170.2800000000025</v>
      </c>
      <c r="M56" s="62">
        <v>2173.5024999999996</v>
      </c>
      <c r="N56" s="185">
        <f t="shared" si="5"/>
        <v>2.3564358622093565E-3</v>
      </c>
      <c r="O56" s="87">
        <f t="shared" si="6"/>
        <v>-0.76298406373633099</v>
      </c>
      <c r="P56" s="23"/>
    </row>
    <row r="57" spans="2:16" x14ac:dyDescent="0.25">
      <c r="B57" s="20"/>
      <c r="C57" s="96" t="s">
        <v>3</v>
      </c>
      <c r="D57" s="97"/>
      <c r="E57" s="88">
        <f>+H12*1000</f>
        <v>471607.46431000292</v>
      </c>
      <c r="F57" s="88">
        <f>+I12*1000</f>
        <v>593782.89093999797</v>
      </c>
      <c r="G57" s="74">
        <f t="shared" si="3"/>
        <v>1</v>
      </c>
      <c r="H57" s="98">
        <f t="shared" si="4"/>
        <v>0.25906168980753286</v>
      </c>
      <c r="I57" s="8"/>
      <c r="J57" s="96" t="s">
        <v>14</v>
      </c>
      <c r="K57" s="97"/>
      <c r="L57" s="88">
        <f>+H22*1000</f>
        <v>726702.29400000011</v>
      </c>
      <c r="M57" s="88">
        <f>+I22*1000</f>
        <v>922368.62239999976</v>
      </c>
      <c r="N57" s="74">
        <f t="shared" si="5"/>
        <v>1</v>
      </c>
      <c r="O57" s="98">
        <f t="shared" si="6"/>
        <v>0.26925238851660982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"/>
    </row>
    <row r="65" spans="2:16" x14ac:dyDescent="0.25">
      <c r="B65" s="20"/>
      <c r="C65" s="245" t="s">
        <v>47</v>
      </c>
      <c r="D65" s="245"/>
      <c r="E65" s="245"/>
      <c r="F65" s="245"/>
      <c r="G65" s="245"/>
      <c r="H65" s="245"/>
      <c r="I65" s="208"/>
      <c r="J65" s="245" t="s">
        <v>48</v>
      </c>
      <c r="K65" s="245"/>
      <c r="L65" s="245"/>
      <c r="M65" s="245"/>
      <c r="N65" s="245"/>
      <c r="O65" s="245"/>
      <c r="P65" s="23"/>
    </row>
    <row r="66" spans="2:16" x14ac:dyDescent="0.25">
      <c r="B66" s="20"/>
      <c r="C66" s="246" t="s">
        <v>26</v>
      </c>
      <c r="D66" s="246"/>
      <c r="E66" s="246"/>
      <c r="F66" s="246"/>
      <c r="G66" s="246"/>
      <c r="H66" s="246"/>
      <c r="I66" s="8"/>
      <c r="J66" s="246" t="s">
        <v>26</v>
      </c>
      <c r="K66" s="246"/>
      <c r="L66" s="246"/>
      <c r="M66" s="246"/>
      <c r="N66" s="246"/>
      <c r="O66" s="246"/>
      <c r="P66" s="23"/>
    </row>
    <row r="67" spans="2:16" x14ac:dyDescent="0.25">
      <c r="B67" s="20"/>
      <c r="C67" s="242" t="s">
        <v>32</v>
      </c>
      <c r="D67" s="243"/>
      <c r="E67" s="77" t="s">
        <v>44</v>
      </c>
      <c r="F67" s="78" t="s">
        <v>45</v>
      </c>
      <c r="G67" s="78" t="s">
        <v>43</v>
      </c>
      <c r="H67" s="78" t="s">
        <v>21</v>
      </c>
      <c r="I67" s="8"/>
      <c r="J67" s="242" t="s">
        <v>12</v>
      </c>
      <c r="K67" s="243"/>
      <c r="L67" s="77" t="s">
        <v>44</v>
      </c>
      <c r="M67" s="78" t="s">
        <v>45</v>
      </c>
      <c r="N67" s="78" t="s">
        <v>20</v>
      </c>
      <c r="O67" s="78" t="s">
        <v>21</v>
      </c>
      <c r="P67" s="23"/>
    </row>
    <row r="68" spans="2:16" x14ac:dyDescent="0.25">
      <c r="B68" s="20"/>
      <c r="C68" s="145" t="s">
        <v>29</v>
      </c>
      <c r="D68" s="146"/>
      <c r="E68" s="192">
        <v>167146.0593000004</v>
      </c>
      <c r="F68" s="151">
        <v>211293.79019999932</v>
      </c>
      <c r="G68" s="193">
        <f t="shared" ref="G68:G84" si="7">+F68/F$86</f>
        <v>0.35584351355342547</v>
      </c>
      <c r="H68" s="194">
        <f>IFERROR(F68/E68-1," - ")</f>
        <v>0.2641266631405339</v>
      </c>
      <c r="I68" s="3"/>
      <c r="J68" s="145" t="s">
        <v>30</v>
      </c>
      <c r="K68" s="146"/>
      <c r="L68" s="192">
        <v>222025.19099999999</v>
      </c>
      <c r="M68" s="151">
        <v>364387.53238999966</v>
      </c>
      <c r="N68" s="193">
        <f t="shared" ref="N68:N69" si="8">+M68/M$86</f>
        <v>0.39505629695193301</v>
      </c>
      <c r="O68" s="194">
        <f>IFERROR(M68/L68-1," - ")</f>
        <v>0.64119904930067007</v>
      </c>
      <c r="P68" s="143"/>
    </row>
    <row r="69" spans="2:16" x14ac:dyDescent="0.25">
      <c r="B69" s="20"/>
      <c r="C69" s="147" t="s">
        <v>157</v>
      </c>
      <c r="D69" s="148"/>
      <c r="E69" s="195">
        <v>60184.720139999918</v>
      </c>
      <c r="F69" s="153">
        <v>77303.687070000044</v>
      </c>
      <c r="G69" s="196">
        <f t="shared" si="7"/>
        <v>0.13018847166112035</v>
      </c>
      <c r="H69" s="197">
        <f t="shared" ref="H69:H86" si="9">IFERROR(F69/E69-1," - ")</f>
        <v>0.28444041760397809</v>
      </c>
      <c r="I69" s="3"/>
      <c r="J69" s="147" t="s">
        <v>163</v>
      </c>
      <c r="K69" s="148"/>
      <c r="L69" s="195">
        <v>121200.78900000002</v>
      </c>
      <c r="M69" s="153">
        <v>192522.87614000009</v>
      </c>
      <c r="N69" s="196">
        <f t="shared" si="8"/>
        <v>0.20872661045109739</v>
      </c>
      <c r="O69" s="197">
        <f t="shared" ref="O69" si="10">IFERROR(M69/L69-1," - ")</f>
        <v>0.58846223468066761</v>
      </c>
      <c r="P69" s="143"/>
    </row>
    <row r="70" spans="2:16" x14ac:dyDescent="0.25">
      <c r="B70" s="20"/>
      <c r="C70" s="149" t="s">
        <v>178</v>
      </c>
      <c r="D70" s="150"/>
      <c r="E70" s="198">
        <v>35669.925999999912</v>
      </c>
      <c r="F70" s="152">
        <v>38185.973669999999</v>
      </c>
      <c r="G70" s="177">
        <f t="shared" si="7"/>
        <v>6.4309656362023251E-2</v>
      </c>
      <c r="H70" s="199">
        <f t="shared" si="9"/>
        <v>7.0536946726497129E-2</v>
      </c>
      <c r="I70" s="3"/>
      <c r="J70" s="149" t="s">
        <v>29</v>
      </c>
      <c r="K70" s="150"/>
      <c r="L70" s="198">
        <v>78474.624999999985</v>
      </c>
      <c r="M70" s="152">
        <v>145220.87855999992</v>
      </c>
      <c r="N70" s="177">
        <f t="shared" ref="N70:N84" si="11">+M70/M$86</f>
        <v>0.15744342883448889</v>
      </c>
      <c r="O70" s="199">
        <f t="shared" ref="O70:O86" si="12">IFERROR(M70/L70-1," - ")</f>
        <v>0.85054568352508797</v>
      </c>
      <c r="P70" s="143"/>
    </row>
    <row r="71" spans="2:16" x14ac:dyDescent="0.25">
      <c r="B71" s="20"/>
      <c r="C71" s="90" t="s">
        <v>159</v>
      </c>
      <c r="D71" s="91"/>
      <c r="E71" s="102">
        <v>33414.669569999998</v>
      </c>
      <c r="F71" s="89">
        <v>31973.649780000022</v>
      </c>
      <c r="G71" s="106">
        <f t="shared" si="7"/>
        <v>5.3847374634495779E-2</v>
      </c>
      <c r="H71" s="104">
        <f t="shared" si="9"/>
        <v>-4.3125364055484727E-2</v>
      </c>
      <c r="I71" s="3"/>
      <c r="J71" s="90" t="s">
        <v>170</v>
      </c>
      <c r="K71" s="91"/>
      <c r="L71" s="102">
        <v>46522.353000000003</v>
      </c>
      <c r="M71" s="89">
        <v>60709.595159999997</v>
      </c>
      <c r="N71" s="106">
        <f t="shared" si="11"/>
        <v>6.5819232881137973E-2</v>
      </c>
      <c r="O71" s="104">
        <f t="shared" si="12"/>
        <v>0.30495538692980539</v>
      </c>
      <c r="P71" s="143"/>
    </row>
    <row r="72" spans="2:16" x14ac:dyDescent="0.25">
      <c r="B72" s="20"/>
      <c r="C72" s="90" t="s">
        <v>160</v>
      </c>
      <c r="D72" s="91"/>
      <c r="E72" s="102">
        <v>2779.0600000000004</v>
      </c>
      <c r="F72" s="89">
        <v>31651.002129999928</v>
      </c>
      <c r="G72" s="106">
        <f t="shared" si="7"/>
        <v>5.3303998166559292E-2</v>
      </c>
      <c r="H72" s="104">
        <f t="shared" si="9"/>
        <v>10.389103556598247</v>
      </c>
      <c r="I72" s="3"/>
      <c r="J72" s="90" t="s">
        <v>157</v>
      </c>
      <c r="K72" s="91"/>
      <c r="L72" s="102">
        <v>35502.144999999997</v>
      </c>
      <c r="M72" s="89">
        <v>37322.152219999996</v>
      </c>
      <c r="N72" s="106">
        <f t="shared" si="11"/>
        <v>4.0463380164524561E-2</v>
      </c>
      <c r="O72" s="104">
        <f t="shared" si="12"/>
        <v>5.126471147025069E-2</v>
      </c>
      <c r="P72" s="143"/>
    </row>
    <row r="73" spans="2:16" x14ac:dyDescent="0.25">
      <c r="B73" s="20"/>
      <c r="C73" s="90" t="s">
        <v>30</v>
      </c>
      <c r="D73" s="91"/>
      <c r="E73" s="102">
        <v>33210.386999999952</v>
      </c>
      <c r="F73" s="89">
        <v>30985.779700000065</v>
      </c>
      <c r="G73" s="106">
        <f t="shared" si="7"/>
        <v>5.2183685607625888E-2</v>
      </c>
      <c r="H73" s="104">
        <f t="shared" si="9"/>
        <v>-6.6985286862206395E-2</v>
      </c>
      <c r="I73" s="3"/>
      <c r="J73" s="90" t="s">
        <v>184</v>
      </c>
      <c r="K73" s="91"/>
      <c r="L73" s="102">
        <v>1416.8679999999999</v>
      </c>
      <c r="M73" s="89">
        <v>27680.722330000008</v>
      </c>
      <c r="N73" s="106">
        <f t="shared" si="11"/>
        <v>3.0010477002106673E-2</v>
      </c>
      <c r="O73" s="104">
        <f t="shared" si="12"/>
        <v>18.536556919910684</v>
      </c>
      <c r="P73" s="23"/>
    </row>
    <row r="74" spans="2:16" x14ac:dyDescent="0.25">
      <c r="B74" s="20"/>
      <c r="C74" s="90" t="s">
        <v>162</v>
      </c>
      <c r="D74" s="91"/>
      <c r="E74" s="102">
        <v>27129.122000000028</v>
      </c>
      <c r="F74" s="89">
        <v>25363.271030000084</v>
      </c>
      <c r="G74" s="106">
        <f t="shared" si="7"/>
        <v>4.2714721857088758E-2</v>
      </c>
      <c r="H74" s="104">
        <f t="shared" si="9"/>
        <v>-6.5090605217520192E-2</v>
      </c>
      <c r="I74" s="3"/>
      <c r="J74" s="90" t="s">
        <v>159</v>
      </c>
      <c r="K74" s="91"/>
      <c r="L74" s="102">
        <v>17949.036999999997</v>
      </c>
      <c r="M74" s="89">
        <v>20907.524950000003</v>
      </c>
      <c r="N74" s="106">
        <f t="shared" si="11"/>
        <v>2.2667211830774012E-2</v>
      </c>
      <c r="O74" s="104">
        <f t="shared" si="12"/>
        <v>0.16482711300890451</v>
      </c>
      <c r="P74" s="23"/>
    </row>
    <row r="75" spans="2:16" x14ac:dyDescent="0.25">
      <c r="B75" s="20"/>
      <c r="C75" s="90" t="s">
        <v>177</v>
      </c>
      <c r="D75" s="91"/>
      <c r="E75" s="102">
        <v>11789.787399999994</v>
      </c>
      <c r="F75" s="89">
        <v>12635.159800000001</v>
      </c>
      <c r="G75" s="106">
        <f t="shared" si="7"/>
        <v>2.1279090375941449E-2</v>
      </c>
      <c r="H75" s="104">
        <f t="shared" si="9"/>
        <v>7.1703786617900223E-2</v>
      </c>
      <c r="I75" s="3"/>
      <c r="J75" s="90" t="s">
        <v>198</v>
      </c>
      <c r="K75" s="91"/>
      <c r="L75" s="102"/>
      <c r="M75" s="89">
        <v>19423.906059999998</v>
      </c>
      <c r="N75" s="106">
        <f t="shared" si="11"/>
        <v>2.105872379901548E-2</v>
      </c>
      <c r="O75" s="104" t="str">
        <f t="shared" si="12"/>
        <v xml:space="preserve"> - </v>
      </c>
      <c r="P75" s="23"/>
    </row>
    <row r="76" spans="2:16" x14ac:dyDescent="0.25">
      <c r="B76" s="20"/>
      <c r="C76" s="90" t="s">
        <v>35</v>
      </c>
      <c r="D76" s="91"/>
      <c r="E76" s="102">
        <v>12414.18500000001</v>
      </c>
      <c r="F76" s="89">
        <v>11314.842910000014</v>
      </c>
      <c r="G76" s="106">
        <f t="shared" si="7"/>
        <v>1.9055521946898576E-2</v>
      </c>
      <c r="H76" s="104">
        <f t="shared" si="9"/>
        <v>-8.8555317163389713E-2</v>
      </c>
      <c r="I76" s="3"/>
      <c r="J76" s="90" t="s">
        <v>162</v>
      </c>
      <c r="K76" s="91"/>
      <c r="L76" s="102">
        <v>6159.0800000000008</v>
      </c>
      <c r="M76" s="89">
        <v>8352.8527599999998</v>
      </c>
      <c r="N76" s="106">
        <f t="shared" si="11"/>
        <v>9.0558726274381583E-3</v>
      </c>
      <c r="O76" s="104">
        <f t="shared" si="12"/>
        <v>0.35618513804009666</v>
      </c>
      <c r="P76" s="23"/>
    </row>
    <row r="77" spans="2:16" x14ac:dyDescent="0.25">
      <c r="B77" s="20"/>
      <c r="C77" s="90" t="s">
        <v>171</v>
      </c>
      <c r="D77" s="91"/>
      <c r="E77" s="102">
        <v>5721.8979999999983</v>
      </c>
      <c r="F77" s="89">
        <v>10564.901929999989</v>
      </c>
      <c r="G77" s="106">
        <f t="shared" si="7"/>
        <v>1.7792533417854198E-2</v>
      </c>
      <c r="H77" s="104">
        <f t="shared" si="9"/>
        <v>0.84639815844322852</v>
      </c>
      <c r="I77" s="3"/>
      <c r="J77" s="90" t="s">
        <v>177</v>
      </c>
      <c r="K77" s="91"/>
      <c r="L77" s="102">
        <v>11704.376999999995</v>
      </c>
      <c r="M77" s="89">
        <v>7291.6276200000011</v>
      </c>
      <c r="N77" s="106">
        <f t="shared" si="11"/>
        <v>7.9053292175390935E-3</v>
      </c>
      <c r="O77" s="104">
        <f t="shared" si="12"/>
        <v>-0.37701702363141543</v>
      </c>
      <c r="P77" s="23"/>
    </row>
    <row r="78" spans="2:16" x14ac:dyDescent="0.25">
      <c r="B78" s="20"/>
      <c r="C78" s="90" t="s">
        <v>168</v>
      </c>
      <c r="D78" s="91"/>
      <c r="E78" s="102">
        <v>6251.309999999994</v>
      </c>
      <c r="F78" s="89">
        <v>10340.804410000006</v>
      </c>
      <c r="G78" s="106">
        <f t="shared" si="7"/>
        <v>1.7415126922282691E-2</v>
      </c>
      <c r="H78" s="104">
        <f t="shared" si="9"/>
        <v>0.65418198905509661</v>
      </c>
      <c r="I78" s="3"/>
      <c r="J78" s="90" t="s">
        <v>199</v>
      </c>
      <c r="K78" s="91"/>
      <c r="L78" s="102"/>
      <c r="M78" s="89">
        <v>7030.5081700000001</v>
      </c>
      <c r="N78" s="106">
        <f t="shared" si="11"/>
        <v>7.6222325860420574E-3</v>
      </c>
      <c r="O78" s="104" t="str">
        <f t="shared" si="12"/>
        <v xml:space="preserve"> - </v>
      </c>
      <c r="P78" s="23"/>
    </row>
    <row r="79" spans="2:16" x14ac:dyDescent="0.25">
      <c r="B79" s="20"/>
      <c r="C79" s="90" t="s">
        <v>173</v>
      </c>
      <c r="D79" s="91"/>
      <c r="E79" s="102">
        <v>9717.5738000000056</v>
      </c>
      <c r="F79" s="89">
        <v>10068.01894</v>
      </c>
      <c r="G79" s="106">
        <f t="shared" si="7"/>
        <v>1.6955724211018701E-2</v>
      </c>
      <c r="H79" s="104">
        <f t="shared" si="9"/>
        <v>3.6063028407357534E-2</v>
      </c>
      <c r="I79" s="3"/>
      <c r="J79" s="90" t="s">
        <v>180</v>
      </c>
      <c r="K79" s="91"/>
      <c r="L79" s="102">
        <v>5326.1239999999998</v>
      </c>
      <c r="M79" s="89">
        <v>6429.7419500000005</v>
      </c>
      <c r="N79" s="106">
        <f t="shared" si="11"/>
        <v>6.9709027322176634E-3</v>
      </c>
      <c r="O79" s="104">
        <f t="shared" si="12"/>
        <v>0.20720845966034607</v>
      </c>
      <c r="P79" s="23"/>
    </row>
    <row r="80" spans="2:16" x14ac:dyDescent="0.25">
      <c r="B80" s="20"/>
      <c r="C80" s="90" t="s">
        <v>182</v>
      </c>
      <c r="D80" s="91"/>
      <c r="E80" s="102">
        <v>6277.5319999999947</v>
      </c>
      <c r="F80" s="89">
        <v>9868.6383000000023</v>
      </c>
      <c r="G80" s="106">
        <f t="shared" si="7"/>
        <v>1.6619943839030607E-2</v>
      </c>
      <c r="H80" s="104">
        <f t="shared" si="9"/>
        <v>0.57205702814418324</v>
      </c>
      <c r="I80" s="3"/>
      <c r="J80" s="90" t="s">
        <v>200</v>
      </c>
      <c r="K80" s="91"/>
      <c r="L80" s="102">
        <v>6552.9510000000009</v>
      </c>
      <c r="M80" s="89">
        <v>4713.2681700000003</v>
      </c>
      <c r="N80" s="106">
        <f t="shared" si="11"/>
        <v>5.109961522472538E-3</v>
      </c>
      <c r="O80" s="104">
        <f t="shared" si="12"/>
        <v>-0.28074112411339569</v>
      </c>
      <c r="P80" s="23"/>
    </row>
    <row r="81" spans="2:16" x14ac:dyDescent="0.25">
      <c r="B81" s="20"/>
      <c r="C81" s="90" t="s">
        <v>170</v>
      </c>
      <c r="D81" s="91"/>
      <c r="E81" s="102">
        <v>5682.0588000000007</v>
      </c>
      <c r="F81" s="115">
        <v>9775.1867900000052</v>
      </c>
      <c r="G81" s="106">
        <f t="shared" si="7"/>
        <v>1.646256054047841E-2</v>
      </c>
      <c r="H81" s="104">
        <f t="shared" si="9"/>
        <v>0.72036001985759168</v>
      </c>
      <c r="I81" s="3"/>
      <c r="J81" s="90" t="s">
        <v>31</v>
      </c>
      <c r="K81" s="91"/>
      <c r="L81" s="102">
        <v>33153.584000000003</v>
      </c>
      <c r="M81" s="115">
        <v>3094.2156</v>
      </c>
      <c r="N81" s="106">
        <f t="shared" si="11"/>
        <v>3.3546410023672125E-3</v>
      </c>
      <c r="O81" s="104">
        <f t="shared" si="12"/>
        <v>-0.90667025320701378</v>
      </c>
      <c r="P81" s="23"/>
    </row>
    <row r="82" spans="2:16" x14ac:dyDescent="0.25">
      <c r="B82" s="20"/>
      <c r="C82" s="90" t="s">
        <v>163</v>
      </c>
      <c r="D82" s="91"/>
      <c r="E82" s="102">
        <v>5000.607</v>
      </c>
      <c r="F82" s="89">
        <v>9519.4032600000082</v>
      </c>
      <c r="G82" s="106">
        <f t="shared" si="7"/>
        <v>1.6031791089383119E-2</v>
      </c>
      <c r="H82" s="104">
        <f t="shared" si="9"/>
        <v>0.9036495489447598</v>
      </c>
      <c r="I82" s="3"/>
      <c r="J82" s="90" t="s">
        <v>158</v>
      </c>
      <c r="K82" s="91"/>
      <c r="L82" s="102">
        <v>2450.4469999999997</v>
      </c>
      <c r="M82" s="89">
        <v>3078.4484700000003</v>
      </c>
      <c r="N82" s="106">
        <f t="shared" si="11"/>
        <v>3.3375468280673823E-3</v>
      </c>
      <c r="O82" s="104">
        <f t="shared" si="12"/>
        <v>0.25628037251978952</v>
      </c>
      <c r="P82" s="23"/>
    </row>
    <row r="83" spans="2:16" x14ac:dyDescent="0.25">
      <c r="B83" s="20"/>
      <c r="C83" s="90" t="s">
        <v>34</v>
      </c>
      <c r="D83" s="95"/>
      <c r="E83" s="102">
        <v>7139.6264999999958</v>
      </c>
      <c r="F83" s="89">
        <v>6522.0671600000078</v>
      </c>
      <c r="G83" s="106">
        <f t="shared" si="7"/>
        <v>1.0983925706709299E-2</v>
      </c>
      <c r="H83" s="104">
        <f t="shared" si="9"/>
        <v>-8.6497429522397029E-2</v>
      </c>
      <c r="I83" s="3"/>
      <c r="J83" s="90" t="s">
        <v>175</v>
      </c>
      <c r="K83" s="95"/>
      <c r="L83" s="102">
        <v>7291.3770000000004</v>
      </c>
      <c r="M83" s="89">
        <v>2789.5083199999999</v>
      </c>
      <c r="N83" s="106">
        <f t="shared" si="11"/>
        <v>3.0242879606438796E-3</v>
      </c>
      <c r="O83" s="104">
        <f t="shared" si="12"/>
        <v>-0.6174236608530872</v>
      </c>
      <c r="P83" s="23"/>
    </row>
    <row r="84" spans="2:16" x14ac:dyDescent="0.25">
      <c r="B84" s="20"/>
      <c r="C84" s="90" t="s">
        <v>166</v>
      </c>
      <c r="D84" s="91"/>
      <c r="E84" s="102">
        <v>2989.3520000000008</v>
      </c>
      <c r="F84" s="89">
        <v>5796.5091199999997</v>
      </c>
      <c r="G84" s="106">
        <f t="shared" si="7"/>
        <v>9.7620009071392056E-3</v>
      </c>
      <c r="H84" s="104">
        <f t="shared" si="9"/>
        <v>0.93905204873832138</v>
      </c>
      <c r="I84" s="3"/>
      <c r="J84" s="90" t="s">
        <v>167</v>
      </c>
      <c r="K84" s="91"/>
      <c r="L84" s="102">
        <v>7889.1179999999995</v>
      </c>
      <c r="M84" s="89">
        <v>2040.6997500000002</v>
      </c>
      <c r="N84" s="106">
        <f t="shared" si="11"/>
        <v>2.2124557367206475E-3</v>
      </c>
      <c r="O84" s="104">
        <f t="shared" si="12"/>
        <v>-0.7413272624392232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39089.589800002752</v>
      </c>
      <c r="F85" s="102">
        <f>+F86-SUM(F68:F84)</f>
        <v>50620.204739998677</v>
      </c>
      <c r="G85" s="107">
        <f>+F85/F$86</f>
        <v>8.5250359200925288E-2</v>
      </c>
      <c r="H85" s="105">
        <f t="shared" si="9"/>
        <v>0.29497917473657176</v>
      </c>
      <c r="I85" s="3"/>
      <c r="J85" s="93" t="s">
        <v>33</v>
      </c>
      <c r="K85" s="94"/>
      <c r="L85" s="102">
        <f>+L86-SUM(L68:L84)</f>
        <v>123084.22800000012</v>
      </c>
      <c r="M85" s="102">
        <f>+M86-SUM(M68:M84)</f>
        <v>9372.5637799997348</v>
      </c>
      <c r="N85" s="107">
        <f>+M85/M$86</f>
        <v>1.0161407871413014E-2</v>
      </c>
      <c r="O85" s="105">
        <f t="shared" si="12"/>
        <v>-0.92385243883562618</v>
      </c>
      <c r="P85" s="23"/>
    </row>
    <row r="86" spans="2:16" x14ac:dyDescent="0.25">
      <c r="B86" s="20"/>
      <c r="C86" s="96" t="s">
        <v>3</v>
      </c>
      <c r="D86" s="97"/>
      <c r="E86" s="88">
        <f>+E57</f>
        <v>471607.46431000292</v>
      </c>
      <c r="F86" s="88">
        <f>+F57</f>
        <v>593782.89093999797</v>
      </c>
      <c r="G86" s="74">
        <f>+F86/F$86</f>
        <v>1</v>
      </c>
      <c r="H86" s="98">
        <f t="shared" si="9"/>
        <v>0.25906168980753286</v>
      </c>
      <c r="I86" s="8"/>
      <c r="J86" s="96" t="s">
        <v>14</v>
      </c>
      <c r="K86" s="97"/>
      <c r="L86" s="88">
        <f>+L57</f>
        <v>726702.29400000011</v>
      </c>
      <c r="M86" s="88">
        <f>+M57</f>
        <v>922368.62239999976</v>
      </c>
      <c r="N86" s="74">
        <f>+M86/M$86</f>
        <v>1</v>
      </c>
      <c r="O86" s="98">
        <f t="shared" si="12"/>
        <v>0.26925238851660982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33:O33"/>
    <mergeCell ref="B1:P1"/>
    <mergeCell ref="C7:O8"/>
    <mergeCell ref="F9:L9"/>
    <mergeCell ref="F10:L10"/>
    <mergeCell ref="F11:G11"/>
    <mergeCell ref="C67:D67"/>
    <mergeCell ref="J67:K67"/>
    <mergeCell ref="C34:H34"/>
    <mergeCell ref="J34:O34"/>
    <mergeCell ref="C35:H35"/>
    <mergeCell ref="J35:O35"/>
    <mergeCell ref="C36:D36"/>
    <mergeCell ref="J36:K36"/>
    <mergeCell ref="C64:O64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19262192-B038-4F03-9C7F-11341074FAE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4" id="{F87F41C0-6B26-4148-AF91-B3858B5514C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H37:H56</xm:sqref>
        </x14:conditionalFormatting>
        <x14:conditionalFormatting xmlns:xm="http://schemas.microsoft.com/office/excel/2006/main">
          <x14:cfRule type="iconSet" priority="3" id="{4B55A5A7-8F6C-4286-B938-D3E92F117A2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  <x14:conditionalFormatting xmlns:xm="http://schemas.microsoft.com/office/excel/2006/main">
          <x14:cfRule type="iconSet" priority="2" id="{AD297835-33DE-4C09-AAAE-DC5912CAB35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1" id="{643E6411-40EE-4050-913A-8B92BC535E9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2016-02-17T14:30:10Z</dcterms:created>
  <dcterms:modified xsi:type="dcterms:W3CDTF">2017-10-02T14:55:50Z</dcterms:modified>
</cp:coreProperties>
</file>